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\Plan de gestión\3er trim\"/>
    </mc:Choice>
  </mc:AlternateContent>
  <bookViews>
    <workbookView xWindow="0" yWindow="0" windowWidth="15360" windowHeight="6330" tabRatio="537"/>
  </bookViews>
  <sheets>
    <sheet name="PLAN GESTION POR PROCESO" sheetId="1" r:id="rId1"/>
    <sheet name="Hoja1" sheetId="6" r:id="rId2"/>
    <sheet name="Hoja2" sheetId="2" state="hidden" r:id="rId3"/>
    <sheet name="Hoja4" sheetId="5" state="hidden" r:id="rId4"/>
  </sheets>
  <externalReferences>
    <externalReference r:id="rId5"/>
  </externalReferences>
  <definedNames>
    <definedName name="_xlnm._FilterDatabase" localSheetId="0" hidden="1">'PLAN GESTION POR PROCESO'!$A$12:$AT$34</definedName>
    <definedName name="_xlnm.Print_Area" localSheetId="0">'PLAN GESTION POR PROCESO'!$A$15:$P$34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8" i="1" l="1"/>
  <c r="AC34" i="1" l="1"/>
  <c r="AC23" i="1"/>
  <c r="AC25" i="1" l="1"/>
  <c r="AC19" i="1"/>
  <c r="AA30" i="1" l="1"/>
  <c r="AB20" i="1"/>
  <c r="AG19" i="1" l="1"/>
  <c r="AB22" i="1" l="1"/>
  <c r="AB21" i="1"/>
  <c r="AB19" i="1"/>
  <c r="C8" i="6" l="1"/>
  <c r="D8" i="6"/>
  <c r="E8" i="6"/>
  <c r="B8" i="6"/>
  <c r="F8" i="6" l="1"/>
  <c r="W33" i="1"/>
  <c r="W29" i="1" l="1"/>
  <c r="W22" i="1" l="1"/>
  <c r="W21" i="1"/>
  <c r="W20" i="1"/>
  <c r="W19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Q19" i="1"/>
  <c r="AS19" i="1" s="1"/>
  <c r="AQ20" i="1"/>
  <c r="AS20" i="1" s="1"/>
  <c r="AQ21" i="1"/>
  <c r="AS21" i="1" s="1"/>
  <c r="AQ28" i="1"/>
  <c r="AS28" i="1" s="1"/>
  <c r="AQ30" i="1"/>
  <c r="AS30" i="1" s="1"/>
  <c r="AQ31" i="1"/>
  <c r="AS31" i="1" s="1"/>
  <c r="AQ32" i="1"/>
  <c r="AS32" i="1" s="1"/>
  <c r="AQ33" i="1"/>
  <c r="AS33" i="1" s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M25" i="1" s="1"/>
  <c r="AK26" i="1"/>
  <c r="AM26" i="1" s="1"/>
  <c r="AK27" i="1"/>
  <c r="AM27" i="1" s="1"/>
  <c r="AK28" i="1"/>
  <c r="AM28" i="1" s="1"/>
  <c r="AK29" i="1"/>
  <c r="AK30" i="1"/>
  <c r="AM30" i="1"/>
  <c r="AK31" i="1"/>
  <c r="AM31" i="1" s="1"/>
  <c r="AK32" i="1"/>
  <c r="AM32" i="1"/>
  <c r="AK33" i="1"/>
  <c r="AM33" i="1" s="1"/>
  <c r="AK17" i="1"/>
  <c r="AF18" i="1"/>
  <c r="AH18" i="1"/>
  <c r="AF19" i="1"/>
  <c r="AH19" i="1" s="1"/>
  <c r="AF20" i="1"/>
  <c r="AH20" i="1"/>
  <c r="AF21" i="1"/>
  <c r="AH21" i="1" s="1"/>
  <c r="AF22" i="1"/>
  <c r="AH22" i="1"/>
  <c r="AF23" i="1"/>
  <c r="AF24" i="1"/>
  <c r="AF25" i="1"/>
  <c r="AH25" i="1" s="1"/>
  <c r="AF26" i="1"/>
  <c r="AH26" i="1" s="1"/>
  <c r="AF27" i="1"/>
  <c r="AH27" i="1" s="1"/>
  <c r="AF28" i="1"/>
  <c r="AH28" i="1"/>
  <c r="AF29" i="1"/>
  <c r="AH29" i="1" s="1"/>
  <c r="AF30" i="1"/>
  <c r="AH30" i="1" s="1"/>
  <c r="AF31" i="1"/>
  <c r="AH31" i="1"/>
  <c r="AF32" i="1"/>
  <c r="AF33" i="1"/>
  <c r="AF17" i="1"/>
  <c r="AA18" i="1"/>
  <c r="AA19" i="1"/>
  <c r="AA20" i="1"/>
  <c r="AA21" i="1"/>
  <c r="AA22" i="1"/>
  <c r="AA23" i="1"/>
  <c r="AA24" i="1"/>
  <c r="AA25" i="1"/>
  <c r="AA26" i="1"/>
  <c r="AA27" i="1"/>
  <c r="AC27" i="1" s="1"/>
  <c r="AA28" i="1"/>
  <c r="AC28" i="1" s="1"/>
  <c r="AC30" i="1"/>
  <c r="AA31" i="1"/>
  <c r="AA32" i="1"/>
  <c r="AC32" i="1" s="1"/>
  <c r="AA17" i="1"/>
  <c r="AC17" i="1" s="1"/>
  <c r="X27" i="1"/>
  <c r="V18" i="1"/>
  <c r="V19" i="1"/>
  <c r="V20" i="1"/>
  <c r="V21" i="1"/>
  <c r="V22" i="1"/>
  <c r="V23" i="1"/>
  <c r="V24" i="1"/>
  <c r="V25" i="1"/>
  <c r="V26" i="1"/>
  <c r="X26" i="1" s="1"/>
  <c r="V27" i="1"/>
  <c r="V28" i="1"/>
  <c r="X28" i="1" s="1"/>
  <c r="V29" i="1"/>
  <c r="V30" i="1"/>
  <c r="X30" i="1" s="1"/>
  <c r="V31" i="1"/>
  <c r="V32" i="1"/>
  <c r="V33" i="1"/>
  <c r="V17" i="1"/>
  <c r="P23" i="1"/>
  <c r="AQ23" i="1" s="1"/>
  <c r="AS23" i="1" s="1"/>
  <c r="P24" i="1"/>
  <c r="AQ24" i="1" s="1"/>
  <c r="AS24" i="1" s="1"/>
  <c r="P27" i="1"/>
  <c r="AQ27" i="1"/>
  <c r="AS27" i="1" s="1"/>
  <c r="P26" i="1"/>
  <c r="AQ26" i="1" s="1"/>
  <c r="AS26" i="1" s="1"/>
  <c r="P25" i="1"/>
  <c r="AQ25" i="1" s="1"/>
  <c r="AS25" i="1" s="1"/>
  <c r="E34" i="1"/>
  <c r="P29" i="1"/>
  <c r="AQ29" i="1" s="1"/>
  <c r="AS29" i="1" s="1"/>
  <c r="P22" i="1"/>
  <c r="AQ22" i="1" s="1"/>
  <c r="AS22" i="1" s="1"/>
  <c r="P18" i="1"/>
  <c r="AQ18" i="1"/>
  <c r="AS18" i="1" s="1"/>
  <c r="P17" i="1"/>
  <c r="AQ17" i="1" s="1"/>
  <c r="AS17" i="1" s="1"/>
  <c r="AR34" i="1"/>
  <c r="AH34" i="1" l="1"/>
  <c r="AM34" i="1"/>
  <c r="X34" i="1"/>
</calcChain>
</file>

<file path=xl/comments1.xml><?xml version="1.0" encoding="utf-8"?>
<comments xmlns="http://schemas.openxmlformats.org/spreadsheetml/2006/main">
  <authors>
    <author>Jeraldyn Tautiva Guarin</author>
  </authors>
  <commentList>
    <comment ref="J23" authorId="0" shapeId="0">
      <text>
        <r>
          <rPr>
            <b/>
            <sz val="9"/>
            <color indexed="81"/>
            <rFont val="Tahoma"/>
            <family val="2"/>
          </rPr>
          <t>Suma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 shape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<sst xmlns="http://schemas.openxmlformats.org/spreadsheetml/2006/main" count="530" uniqueCount="291">
  <si>
    <t>ALCALDÍA LOCAL DE SANTA FE</t>
  </si>
  <si>
    <t>SECRETARIA DISTRITAL DE GOBIERNO</t>
  </si>
  <si>
    <t>VIGENCIA DE LA PLANEACIÓN</t>
  </si>
  <si>
    <t>CONTROL DE CAMBIOS</t>
  </si>
  <si>
    <t>ALCALDÍA LOCAL</t>
  </si>
  <si>
    <t>ALCALDIA LOCAL DE SANTAFE</t>
  </si>
  <si>
    <t>VERSIÓN</t>
  </si>
  <si>
    <t>FECHA</t>
  </si>
  <si>
    <t>DESCRIPCIÓN DE LA MODIFICACIÓN</t>
  </si>
  <si>
    <t>PROCESOS ASOCIADOS</t>
  </si>
  <si>
    <t>GESTIÓN PÚBLICA TERRITORIAL LOCAL 
GESTIÓN CORPORATIVA LOCAL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</si>
  <si>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</si>
  <si>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</si>
  <si>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</si>
  <si>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</si>
  <si>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</si>
  <si>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</si>
  <si>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</si>
  <si>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</si>
  <si>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</si>
  <si>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</si>
  <si>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</si>
  <si>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</si>
  <si>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</si>
  <si>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</si>
  <si>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</si>
  <si>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</si>
  <si>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</si>
  <si>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</si>
  <si>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</si>
  <si>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</si>
  <si>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</si>
  <si>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</si>
  <si>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</si>
  <si>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</si>
  <si>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</si>
  <si>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</si>
  <si>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</si>
  <si>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</si>
  <si>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</si>
  <si>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</si>
  <si>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</si>
  <si>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</si>
  <si>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</si>
  <si>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</si>
  <si>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</si>
  <si>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</si>
  <si>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</si>
  <si>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</si>
  <si>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</si>
  <si>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</si>
  <si>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</si>
  <si>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</si>
  <si>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</si>
  <si>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</si>
  <si>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</si>
  <si>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</si>
  <si>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</si>
  <si>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</si>
  <si>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</si>
  <si>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</si>
  <si>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SI</t>
  </si>
  <si>
    <t>META NO PROGRAMADA</t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</si>
  <si>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</si>
  <si>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</si>
  <si>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</si>
  <si>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</si>
  <si>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</si>
  <si>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</si>
  <si>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</si>
  <si>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</si>
  <si>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</si>
  <si>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t>Porcentaje de Compromisos de la vigencia 2019</t>
  </si>
  <si>
    <t>(Valor de RP de inversión directa de la vigencia  / Valor total del presupuesto de inversión directa de la Vigencia)*100</t>
  </si>
  <si>
    <t>Compromisos</t>
  </si>
  <si>
    <t>EFICIENCIA</t>
  </si>
  <si>
    <t>PREDIS</t>
  </si>
  <si>
    <t>El presupuesto aprobado inicial es de $26,297,284,000. A31-mar-2019 se ha comprometido $7,951,056,826 que equivale a 30,24%</t>
  </si>
  <si>
    <t>Informe de ejecución presupuestal a 31-Mar-2019</t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</si>
  <si>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</si>
  <si>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</si>
  <si>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</si>
  <si>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Giros</t>
  </si>
  <si>
    <t>El presupuesto aprobado inicial es de $26,297,284,000. A 31-mar-2019 se ha girado $604,369,333 que equivale a 2,3%%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</si>
  <si>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</si>
  <si>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</si>
  <si>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Rubro  valor inicial Modificaciones  valor vigente giro
3.3.6.90  8.886.936.000  -3.033.979.325    5.852.956.675   2.305.994.045</t>
  </si>
  <si>
    <t>Porcentaje de Giros de Obligaciones por Pagar 2018</t>
  </si>
  <si>
    <t>(Valor de los giros de obligaciones por pagar de la vigencia 2018 / Valor total de las obligaciones por pagar de la vigencia 2018)*100</t>
  </si>
  <si>
    <t xml:space="preserve">En el siguiente cuadro se presenta la inforamción del período:
Rubro  valor inicial  Modificaciones valor vigente  giro
3.1.8   426.039.000  - $131.061.625  294.977.375    180.132.923 
3.3.6 2018  20.773.259.000  -1.802.134.401   18.971.124.599   2.193.031.426 
2018 total  21.199.298.000  -1.933.196.026   19.266.101.974   2.373.164.349
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</si>
  <si>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</si>
  <si>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</si>
  <si>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</si>
  <si>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</si>
  <si>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</si>
  <si>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</si>
  <si>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</si>
  <si>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</si>
  <si>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</si>
  <si>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</si>
  <si>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</si>
  <si>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</si>
  <si>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</si>
  <si>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</si>
  <si>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</si>
  <si>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</si>
  <si>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Enero 3, Feb 6 y marzo 7 para untotal de 16 operativos en el trimestre que incluyen 74 visita a bares, parqueaderos y establecimientos de comercio</t>
  </si>
  <si>
    <t>Carpeta de actas de operativos de establecimientos de comercio</t>
  </si>
  <si>
    <t>Realizar 24 acciones de control u operativos en materia de obras y urbanismo relacionados con la integridad urbanística.</t>
  </si>
  <si>
    <t>Cantidad de acciones de control u operativos en materia de urbanismo realizados</t>
  </si>
  <si>
    <t>Número de Acciones de Control u Operativos en Materia de Urbanismo Relacionados con la Integridad Urbanística.</t>
  </si>
  <si>
    <t>Operativos en materia de urbanismo</t>
  </si>
  <si>
    <t>Hubo inconvenietes con la disponibiliad de vehículo lo que afecto el cumplimiento de la meta</t>
  </si>
  <si>
    <t>carpeta de actas de operativos de obras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</si>
  <si>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</si>
  <si>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</si>
  <si>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la Integridad del Espacio Público.</t>
  </si>
  <si>
    <t>Operativos de Recuperación de espacio público</t>
  </si>
  <si>
    <t>Enero 1 y 5 en marzo</t>
  </si>
  <si>
    <t>Carpeta de actas de operativos de espacio público</t>
  </si>
  <si>
    <t>Asegurar el acceso de la ciudadanía a la información y oferta institucional</t>
  </si>
  <si>
    <t>Gerencia de TIC</t>
  </si>
  <si>
    <t>Cumplir el 100% de los lineamientos de gestión de las TIC impartidos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</si>
  <si>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</si>
  <si>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</si>
  <si>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</si>
  <si>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</si>
  <si>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</si>
  <si>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</si>
  <si>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</si>
  <si>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</si>
  <si>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</si>
  <si>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</si>
  <si>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</si>
  <si>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</si>
  <si>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</si>
  <si>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</si>
  <si>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</si>
  <si>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</si>
  <si>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</si>
  <si>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</si>
  <si>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</si>
  <si>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</si>
  <si>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</si>
  <si>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Aplicativos MIMEC y SIG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</si>
  <si>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</si>
  <si>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</si>
  <si>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</si>
  <si>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</t>
  </si>
  <si>
    <t>Aplicativo Gestión Documental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</si>
  <si>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</si>
  <si>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</si>
  <si>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</si>
  <si>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</si>
  <si>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</si>
  <si>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</si>
  <si>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</si>
  <si>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</si>
  <si>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</si>
  <si>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</si>
  <si>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</si>
  <si>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</si>
  <si>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</si>
  <si>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</si>
  <si>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</si>
  <si>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</si>
  <si>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</si>
  <si>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</si>
  <si>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</si>
  <si>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</si>
  <si>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</si>
  <si>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</si>
  <si>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</si>
  <si>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</si>
  <si>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</si>
  <si>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</si>
  <si>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</si>
  <si>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</si>
  <si>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</si>
  <si>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</si>
  <si>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</si>
  <si>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</si>
  <si>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</si>
  <si>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</si>
  <si>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</si>
  <si>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</si>
  <si>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</si>
  <si>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</si>
  <si>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</si>
  <si>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</si>
  <si>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</si>
  <si>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</si>
  <si>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</si>
  <si>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</si>
  <si>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</si>
  <si>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CODIGO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</si>
  <si>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</si>
  <si>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</si>
  <si>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</si>
  <si>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</si>
  <si>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</si>
  <si>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</si>
  <si>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</si>
  <si>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</si>
  <si>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</si>
  <si>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</si>
  <si>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</si>
  <si>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</si>
  <si>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</si>
  <si>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</si>
  <si>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</si>
  <si>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</si>
  <si>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</si>
  <si>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</si>
  <si>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</si>
  <si>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</si>
  <si>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</si>
  <si>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</si>
  <si>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</si>
  <si>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</si>
  <si>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</si>
  <si>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</si>
  <si>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</si>
  <si>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</si>
  <si>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</si>
  <si>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</si>
  <si>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</si>
  <si>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</si>
  <si>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</si>
  <si>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</si>
  <si>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</si>
  <si>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</si>
  <si>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</si>
  <si>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</si>
  <si>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</si>
  <si>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</si>
  <si>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</si>
  <si>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</si>
  <si>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</si>
  <si>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</si>
  <si>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</si>
  <si>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</si>
  <si>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</si>
  <si>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</si>
  <si>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</si>
  <si>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De acuerdo al informe remitido por la DTI de los 6 lineamientos evaluados la alcaldía local cumple con el 33%</t>
  </si>
  <si>
    <t>Reporte DTI</t>
  </si>
  <si>
    <t>La Alcaldía Local actualmente presenta un nivel de cumplimiento del 80% de las acciones de mejora documentadas y vigentes.</t>
  </si>
  <si>
    <t>Reporte SAC</t>
  </si>
  <si>
    <t xml:space="preserve">La Alcaldía Local dio respuesta al 100% de los requerimientos ciudadanos con corte a 31 de diciembre de 2018 programados para el trimestre de la vigencia 2019.
</t>
  </si>
  <si>
    <r>
      <t xml:space="preserve">Incrementar en un </t>
    </r>
    <r>
      <rPr>
        <b/>
        <sz val="12"/>
        <rFont val="Arial"/>
        <family val="2"/>
      </rPr>
      <t>10%</t>
    </r>
    <r>
      <rPr>
        <sz val="12"/>
        <rFont val="Arial"/>
        <family val="2"/>
      </rPr>
      <t xml:space="preserve"> la participación de los ciudadanos en la audiencia de rendición de cuentas para el segundo semestre 2019.</t>
    </r>
  </si>
  <si>
    <r>
      <t xml:space="preserve">Lograr el </t>
    </r>
    <r>
      <rPr>
        <b/>
        <sz val="12"/>
        <rFont val="Arial"/>
        <family val="2"/>
      </rPr>
      <t xml:space="preserve">65% </t>
    </r>
    <r>
      <rPr>
        <sz val="12"/>
        <rFont val="Arial"/>
        <family val="2"/>
      </rPr>
      <t>de avance en el cumplimiento físico del Plan de Desarrollo Local</t>
    </r>
  </si>
  <si>
    <r>
      <t xml:space="preserve">Comprometer al 30 de julio del 2019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de inversión directa disponible a la vigencia para el FDL y el </t>
    </r>
    <r>
      <rPr>
        <b/>
        <sz val="12"/>
        <rFont val="Arial"/>
        <family val="2"/>
      </rPr>
      <t>95%</t>
    </r>
    <r>
      <rPr>
        <sz val="12"/>
        <rFont val="Arial"/>
        <family val="2"/>
      </rPr>
      <t xml:space="preserve"> al 31 de diciembre de 2019.</t>
    </r>
  </si>
  <si>
    <r>
      <t>Girar mínimo el 4</t>
    </r>
    <r>
      <rPr>
        <b/>
        <sz val="12"/>
        <rFont val="Arial"/>
        <family val="2"/>
      </rPr>
      <t>0%</t>
    </r>
    <r>
      <rPr>
        <sz val="12"/>
        <rFont val="Arial"/>
        <family val="2"/>
      </rPr>
      <t xml:space="preserve"> del presupuesto de inversión directa comprometido en la vigencia 2019</t>
    </r>
  </si>
  <si>
    <r>
      <t xml:space="preserve">Gnversiónirar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2017 y anteriores (inversión).</t>
    </r>
  </si>
  <si>
    <r>
      <t xml:space="preserve">Girar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2018 (inversión).</t>
    </r>
  </si>
  <si>
    <r>
      <t xml:space="preserve">1- (No. De acciones vencidas del plan de mejoramiento responsabilidad del proceso  </t>
    </r>
    <r>
      <rPr>
        <b/>
        <sz val="12"/>
        <color rgb="FF0070C0"/>
        <rFont val="Arial"/>
        <family val="2"/>
      </rPr>
      <t>/</t>
    </r>
    <r>
      <rPr>
        <sz val="12"/>
        <color rgb="FF0070C0"/>
        <rFont val="Arial"/>
        <family val="2"/>
      </rPr>
      <t xml:space="preserve"> N°  de acciones a gestionar bajo responsabilidad del proceso)*100</t>
    </r>
  </si>
  <si>
    <t>Según el visor MUSI reportado por la Secretaría Distrital de Planeación, el avance físico del plan de desarrollo local para el trimestre fue del 45,5%</t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</si>
  <si>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</si>
  <si>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</si>
  <si>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</si>
  <si>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84,52%.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</si>
  <si>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igual o superior al 80  % en conocimientos de MIPG por proceso y/o Alcaldía Local</t>
  </si>
  <si>
    <t>3.3.6      29,660,195,000    $-4,101,765,528  25,558,429,472   7,828,682,547</t>
  </si>
  <si>
    <t>3.3.6.90  8.886.936.000     $-3.033.979.325    5.852.956.675   2,933,784,895</t>
  </si>
  <si>
    <t>2018 total  21.199.298.000  -1.933.196.026   19.266.101.974   2.373.164.349</t>
  </si>
  <si>
    <t>3,3,6</t>
  </si>
  <si>
    <t xml:space="preserve">3.3.6.90 </t>
  </si>
  <si>
    <t>Para el 2018 se tuvieron 757 particiepantes y en el 2019 749 participantes.  La meta no se logró cumplir a pesar de la publicidad</t>
  </si>
  <si>
    <t>Se realizo un operativo el 15-abr-2019, 16 y 27-may
Adicionalemnte se reportan tres (3) operativos que no se reportaron en marzo: 27 y 29 Mar-2019 ( dos operativos del 29)</t>
  </si>
  <si>
    <t>El presupuesto aprobado inicial es de $26,297,284,000. A 30-Jun-2019 se ha girado $2,729,981,437 que equivale a 10,38%%</t>
  </si>
  <si>
    <t>El presupuesto aprobado inicial es de $26,297,284,000. A30-Jun-2019 se ha comprometido $8,398,845,526 que equivale a 31,94%</t>
  </si>
  <si>
    <t>3.3.6</t>
  </si>
  <si>
    <t>3.3.6.90</t>
  </si>
  <si>
    <t>A 30-Jun-2019, el rubro  valor inicial Modificaciones  valor vigente giro
3.3.6.90  8.886.936.000 -$3.033.979.325 5.852.956.675 2.937.084.895</t>
  </si>
  <si>
    <t xml:space="preserve">En el siguiente cuadro se presenta la inforamción a 30-Jun-2019 para =XP 2018:
Rubro  valor inicial  Modificaciones valor vigente  giro
3,3,6 20.773.259.000 -1.067.786.203 19.705.472.797 6.004.536.666
3.3.6.90  8.886.936.000     $-3.033.979.325    5.852.956.675   2,933,784,895
2018 total  2.077.325.9000 $-1067786203   19.266.101.974   4.894.897.652
</t>
  </si>
  <si>
    <t>Al 31-May-2019 se han realizado: cuatro(4) operativos en abril-2019 de los días 10,17,24 (dos actas de la misma fecha pero diferente poligono); cinco (5) en may-2019  de los días 10,13,15,22,29; 01 ,  cuatro (4) en junio 5, 12,  19 y 22 en jun-2019</t>
  </si>
  <si>
    <t>Se reporta: un(1) operativo de marzo 29; dos(2) en abril 11 y 26; cuatro (4) en mayo 9, 10, 24 y 29  y tres (3) en junio 14, 25 y 27</t>
  </si>
  <si>
    <t>Carpeta oneDrive https://gobiernobogota-my.sharepoint.com/personal/juan_castro_gobiernobogota_gov_co/_layouts/15/onedrive.aspx?id=%2Fpersonal%2Fjuan%5Fcastro%5Fgobiernobogota%5Fgov%5Fco%2FDocuments%2FPLANES%20DE%20GESTI%C3%93N%202019%2FALCALD%C3%8DAS%20LOCALES%2F3%2E%20SANTA%20FE%2FII%20TRIMESTRE</t>
  </si>
  <si>
    <t>Reporte DGP</t>
  </si>
  <si>
    <t>De acuerdo con el reporte remitido por la Dirección de Tecnologías e Información - DTI de los 6 lineamientos evaluados la Alcaldía Local cumple con el 94%</t>
  </si>
  <si>
    <t>De acuerdo con el reporte de Planes de Mejora la Alcaldía Local mantuvo en el trimestre el 82% de las acciones de mejora asignadas al proceso con relación a los planes de mejoramiento documentados y vigentes.</t>
  </si>
  <si>
    <t xml:space="preserve">La Alcaldía Local dio respuesta al 165% de los requerimientos ciudadanos programados para el trimestre.  </t>
  </si>
  <si>
    <t>Reporte MIMEC y SIG</t>
  </si>
  <si>
    <t>Reporte SAC requerimientos ciudadanos</t>
  </si>
  <si>
    <t>Se realizan las siguientes observaciones a la Alcaldía Local con relación al cumplimiento de la meta:
Uso eficiente de energía: De acuerdo a la inspección ambiental realizada por el profesional ambiental de la Alcaldía, reporta que se apagan los monitores en 80%.
Gestión Integral de Residuos: Según la inspección se evidencia mezcla de residuos en los puntos ecológicos.
Movilidad Sostenible: Realiza reporte.  130  personas usan transporte bimodal, 12 bicicleta, 123 transporte público, 5 caminando, 5 Taxi o App, 10 carro,  5 moto.
Participación en actividades ambientales: Según inspección se cuenta con una participación parcial de los servidores públicos de la Alcaldía Local.
Reporte Consumo de papel: realiza reporte hasta el mes de mayo
Consumo de papel: No conto con contrato de papelería, de manera que no se puede realizar comparación, se otorga calificación de 5, ya que si tiene reporte del primer semestre de 2018,</t>
  </si>
  <si>
    <t>Reporte criterios ambientales</t>
  </si>
  <si>
    <t>De acuerdo al reporte remitido por la Dirección para la Gestión Policiva  se dio respuesta al 12% de los comparendos programados para el trimestre</t>
  </si>
  <si>
    <t>De acuerdo al reporte remitido por la Dirección para la Gestión Policiva  se dio respuesta al 33% de las quejas programadas para el trimestre</t>
  </si>
  <si>
    <t xml:space="preserve">    De acuerdo con el informe de avance PDL 2017-2020 remitido por la Secretaría Distrital de Planeación - SDP, el visor MUSI reporta para la Alcaldía Local un avance físico del 46,40%.</t>
  </si>
  <si>
    <r>
      <t xml:space="preserve">En atención al correo remitido el día 25 de julio de 2019 por partede la Directora para la Gestión Policiva se modifica la linea base de las metas </t>
    </r>
    <r>
      <rPr>
        <i/>
        <sz val="14"/>
        <rFont val="Garamond"/>
        <family val="1"/>
      </rPr>
      <t>"Dar impulso procesal  ( Avocar, rechazar, enviar al competente, fallar) al 60% de los comparendos recibidos en las vigencias anteriores al año 2019." y "Dar impulso procesal  ( Avocar, rechazar, enviar al competente, fallar) al 60% de las quejas recibidos en las vigencias anteriores al año 2019</t>
    </r>
    <r>
      <rPr>
        <sz val="14"/>
        <rFont val="Garamond"/>
        <family val="1"/>
      </rPr>
      <t>". Se adiciona el avance de gestión de la Alcaldía Local realizado durante el Ii trimestre, obteniendo por resultado 84,56%.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</si>
</sst>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1" formatCode="_-* #,##0_-;\-* #,##0_-;_-* &quot;-&quot;_-;_-@_-"/>
    <numFmt numFmtId="164" formatCode="* #,##0.00&quot;    &quot;;\-* #,##0.00&quot;    &quot;;* \-#&quot;    &quot;;@\ "/>
    <numFmt numFmtId="165" formatCode="0.0%"/>
    <numFmt numFmtId="166" formatCode="#,##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9"/>
      <color indexed="81"/>
      <name val="Tahoma"/>
      <family val="2"/>
    </font>
    <font>
      <b/>
      <sz val="14"/>
      <name val="Garamond"/>
      <family val="1"/>
    </font>
    <font>
      <b/>
      <sz val="14"/>
      <color indexed="16"/>
      <name val="Garamond"/>
      <family val="1"/>
    </font>
    <font>
      <sz val="14"/>
      <name val="Garamond"/>
      <family val="1"/>
    </font>
    <font>
      <sz val="14"/>
      <color indexed="8"/>
      <name val="Garamond"/>
      <family val="1"/>
    </font>
    <font>
      <b/>
      <sz val="14"/>
      <color indexed="8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sz val="14"/>
      <color theme="1"/>
      <name val="Garamond"/>
      <family val="1"/>
    </font>
    <font>
      <b/>
      <sz val="14"/>
      <color theme="1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6"/>
      <name val="Garamond"/>
      <family val="1"/>
    </font>
    <font>
      <i/>
      <sz val="14"/>
      <name val="Garamond"/>
      <family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41" fontId="11" fillId="0" borderId="0" applyFont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84">
    <xf numFmtId="0" fontId="0" fillId="0" borderId="0" xfId="0"/>
    <xf numFmtId="0" fontId="12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justify"/>
    </xf>
    <xf numFmtId="0" fontId="14" fillId="6" borderId="7" xfId="0" applyFont="1" applyFill="1" applyBorder="1" applyAlignment="1">
      <alignment horizontal="justify" vertical="center" wrapText="1"/>
    </xf>
    <xf numFmtId="0" fontId="14" fillId="7" borderId="7" xfId="0" applyFont="1" applyFill="1" applyBorder="1" applyAlignment="1">
      <alignment horizontal="justify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justify" vertical="center" wrapText="1"/>
    </xf>
    <xf numFmtId="0" fontId="14" fillId="8" borderId="7" xfId="0" applyFont="1" applyFill="1" applyBorder="1" applyAlignment="1">
      <alignment horizontal="justify" vertical="center" wrapText="1"/>
    </xf>
    <xf numFmtId="0" fontId="14" fillId="8" borderId="8" xfId="0" applyFont="1" applyFill="1" applyBorder="1" applyAlignment="1">
      <alignment horizontal="justify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4" fillId="10" borderId="7" xfId="0" applyFont="1" applyFill="1" applyBorder="1" applyAlignment="1">
      <alignment horizontal="justify" vertical="center" wrapText="1"/>
    </xf>
    <xf numFmtId="0" fontId="4" fillId="11" borderId="7" xfId="0" applyFont="1" applyFill="1" applyBorder="1" applyAlignment="1">
      <alignment horizontal="justify" vertical="center" wrapText="1"/>
    </xf>
    <xf numFmtId="0" fontId="14" fillId="11" borderId="10" xfId="0" applyFont="1" applyFill="1" applyBorder="1" applyAlignment="1">
      <alignment horizontal="justify" vertical="center" wrapText="1"/>
    </xf>
    <xf numFmtId="0" fontId="14" fillId="11" borderId="7" xfId="0" applyFont="1" applyFill="1" applyBorder="1" applyAlignment="1">
      <alignment horizontal="justify" vertical="center" wrapText="1"/>
    </xf>
    <xf numFmtId="0" fontId="4" fillId="11" borderId="2" xfId="0" applyFont="1" applyFill="1" applyBorder="1" applyAlignment="1">
      <alignment vertical="center" wrapText="1"/>
    </xf>
    <xf numFmtId="0" fontId="14" fillId="12" borderId="9" xfId="0" applyFont="1" applyFill="1" applyBorder="1" applyAlignment="1">
      <alignment horizontal="justify" vertical="center" wrapText="1"/>
    </xf>
    <xf numFmtId="0" fontId="14" fillId="12" borderId="7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15" fillId="12" borderId="7" xfId="0" applyFont="1" applyFill="1" applyBorder="1" applyAlignment="1">
      <alignment horizontal="justify" vertical="center" wrapText="1"/>
    </xf>
    <xf numFmtId="0" fontId="14" fillId="12" borderId="11" xfId="0" applyFont="1" applyFill="1" applyBorder="1" applyAlignment="1">
      <alignment horizontal="left" vertical="center" wrapText="1"/>
    </xf>
    <xf numFmtId="0" fontId="14" fillId="12" borderId="8" xfId="0" applyFont="1" applyFill="1" applyBorder="1" applyAlignment="1">
      <alignment horizontal="justify" vertical="center" wrapText="1"/>
    </xf>
    <xf numFmtId="0" fontId="4" fillId="12" borderId="9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16" fillId="0" borderId="0" xfId="0" applyFont="1"/>
    <xf numFmtId="0" fontId="16" fillId="7" borderId="0" xfId="0" applyFont="1" applyFill="1"/>
    <xf numFmtId="0" fontId="8" fillId="7" borderId="0" xfId="0" applyFont="1" applyFill="1" applyBorder="1" applyAlignment="1">
      <alignment horizontal="left" vertical="center" wrapText="1"/>
    </xf>
    <xf numFmtId="9" fontId="8" fillId="7" borderId="0" xfId="5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/>
    </xf>
    <xf numFmtId="0" fontId="16" fillId="7" borderId="0" xfId="0" applyFont="1" applyFill="1" applyAlignment="1">
      <alignment horizontal="center"/>
    </xf>
    <xf numFmtId="0" fontId="16" fillId="7" borderId="0" xfId="0" applyFont="1" applyFill="1" applyAlignment="1">
      <alignment horizontal="justify" vertical="center" wrapText="1"/>
    </xf>
    <xf numFmtId="9" fontId="16" fillId="7" borderId="0" xfId="5" applyFont="1" applyFill="1" applyAlignment="1">
      <alignment horizontal="center" vertical="center"/>
    </xf>
    <xf numFmtId="0" fontId="6" fillId="14" borderId="14" xfId="0" applyFont="1" applyFill="1" applyBorder="1" applyAlignment="1">
      <alignment vertical="center" wrapText="1"/>
    </xf>
    <xf numFmtId="0" fontId="6" fillId="14" borderId="15" xfId="0" applyFont="1" applyFill="1" applyBorder="1" applyAlignment="1">
      <alignment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9" fontId="6" fillId="16" borderId="17" xfId="5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vertical="center" wrapText="1"/>
    </xf>
    <xf numFmtId="0" fontId="6" fillId="16" borderId="19" xfId="0" applyFont="1" applyFill="1" applyBorder="1" applyAlignment="1">
      <alignment horizontal="center" vertical="center" wrapText="1"/>
    </xf>
    <xf numFmtId="9" fontId="6" fillId="16" borderId="20" xfId="5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17" fillId="16" borderId="6" xfId="0" applyFont="1" applyFill="1" applyBorder="1"/>
    <xf numFmtId="0" fontId="6" fillId="17" borderId="6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 wrapText="1"/>
    </xf>
    <xf numFmtId="0" fontId="6" fillId="20" borderId="21" xfId="0" applyFont="1" applyFill="1" applyBorder="1" applyAlignment="1">
      <alignment horizontal="center" vertical="center" wrapText="1"/>
    </xf>
    <xf numFmtId="0" fontId="6" fillId="21" borderId="22" xfId="0" applyFont="1" applyFill="1" applyBorder="1" applyAlignment="1">
      <alignment vertical="center" wrapText="1"/>
    </xf>
    <xf numFmtId="9" fontId="17" fillId="7" borderId="23" xfId="5" applyFont="1" applyFill="1" applyBorder="1" applyAlignment="1" applyProtection="1">
      <alignment horizontal="center" vertical="center" wrapText="1"/>
    </xf>
    <xf numFmtId="9" fontId="17" fillId="7" borderId="24" xfId="5" applyFont="1" applyFill="1" applyBorder="1" applyAlignment="1" applyProtection="1">
      <alignment horizontal="center" vertical="center" wrapText="1"/>
    </xf>
    <xf numFmtId="0" fontId="16" fillId="0" borderId="25" xfId="0" applyFont="1" applyBorder="1"/>
    <xf numFmtId="0" fontId="16" fillId="7" borderId="25" xfId="0" applyFont="1" applyFill="1" applyBorder="1" applyAlignment="1" applyProtection="1">
      <alignment vertical="center" wrapText="1"/>
    </xf>
    <xf numFmtId="0" fontId="16" fillId="7" borderId="25" xfId="0" applyFont="1" applyFill="1" applyBorder="1" applyAlignment="1" applyProtection="1">
      <alignment horizontal="center" vertical="center" wrapText="1"/>
      <protection locked="0"/>
    </xf>
    <xf numFmtId="9" fontId="8" fillId="7" borderId="26" xfId="5" applyFont="1" applyFill="1" applyBorder="1" applyAlignment="1" applyProtection="1">
      <alignment horizontal="center" vertical="center" wrapText="1"/>
    </xf>
    <xf numFmtId="0" fontId="16" fillId="7" borderId="26" xfId="0" applyFont="1" applyFill="1" applyBorder="1" applyAlignment="1" applyProtection="1">
      <alignment vertical="center" wrapText="1"/>
    </xf>
    <xf numFmtId="9" fontId="6" fillId="7" borderId="26" xfId="5" applyFont="1" applyFill="1" applyBorder="1" applyAlignment="1" applyProtection="1">
      <alignment horizontal="center" vertical="center" wrapText="1"/>
    </xf>
    <xf numFmtId="9" fontId="8" fillId="7" borderId="27" xfId="5" applyFont="1" applyFill="1" applyBorder="1" applyAlignment="1" applyProtection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justify" vertical="center" wrapText="1"/>
    </xf>
    <xf numFmtId="9" fontId="16" fillId="7" borderId="0" xfId="5" applyFont="1" applyFill="1" applyBorder="1" applyAlignment="1">
      <alignment horizontal="center" vertical="center" wrapText="1"/>
    </xf>
    <xf numFmtId="0" fontId="16" fillId="7" borderId="0" xfId="0" applyFont="1" applyFill="1" applyBorder="1"/>
    <xf numFmtId="0" fontId="17" fillId="7" borderId="0" xfId="0" applyFont="1" applyFill="1" applyBorder="1" applyAlignment="1">
      <alignment vertical="top" wrapText="1"/>
    </xf>
    <xf numFmtId="0" fontId="17" fillId="7" borderId="0" xfId="0" applyFont="1" applyFill="1" applyBorder="1" applyAlignment="1">
      <alignment horizontal="center" vertical="center" wrapText="1"/>
    </xf>
    <xf numFmtId="9" fontId="17" fillId="7" borderId="28" xfId="5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justify" vertical="center" wrapText="1"/>
    </xf>
    <xf numFmtId="9" fontId="16" fillId="7" borderId="13" xfId="5" applyFont="1" applyFill="1" applyBorder="1" applyAlignment="1">
      <alignment horizontal="center" vertical="center" wrapText="1"/>
    </xf>
    <xf numFmtId="0" fontId="16" fillId="7" borderId="0" xfId="0" applyFont="1" applyFill="1" applyAlignment="1">
      <alignment vertical="top" wrapText="1"/>
    </xf>
    <xf numFmtId="0" fontId="16" fillId="0" borderId="0" xfId="0" applyFont="1" applyAlignment="1">
      <alignment horizontal="justify" vertical="center" wrapText="1"/>
    </xf>
    <xf numFmtId="9" fontId="16" fillId="0" borderId="0" xfId="5" applyFont="1" applyAlignment="1">
      <alignment horizontal="center" vertical="center"/>
    </xf>
    <xf numFmtId="0" fontId="16" fillId="0" borderId="0" xfId="0" applyFont="1" applyBorder="1"/>
    <xf numFmtId="0" fontId="8" fillId="7" borderId="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5" applyNumberFormat="1" applyFont="1" applyFill="1" applyBorder="1" applyAlignment="1">
      <alignment horizontal="center" vertical="center" wrapText="1"/>
    </xf>
    <xf numFmtId="0" fontId="20" fillId="0" borderId="3" xfId="5" applyNumberFormat="1" applyFont="1" applyFill="1" applyBorder="1" applyAlignment="1">
      <alignment horizontal="center" vertical="center" wrapText="1"/>
    </xf>
    <xf numFmtId="9" fontId="13" fillId="0" borderId="3" xfId="5" applyNumberFormat="1" applyFont="1" applyFill="1" applyBorder="1" applyAlignment="1">
      <alignment horizontal="center" vertical="center" wrapText="1"/>
    </xf>
    <xf numFmtId="9" fontId="13" fillId="0" borderId="3" xfId="5" applyFont="1" applyFill="1" applyBorder="1" applyAlignment="1" applyProtection="1">
      <alignment horizontal="center" vertical="center" wrapText="1"/>
      <protection locked="0"/>
    </xf>
    <xf numFmtId="9" fontId="20" fillId="0" borderId="3" xfId="5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9" fontId="20" fillId="0" borderId="3" xfId="5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/>
    <xf numFmtId="1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13" fillId="0" borderId="3" xfId="5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9" fillId="0" borderId="3" xfId="5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justify" vertical="center" wrapText="1"/>
      <protection locked="0"/>
    </xf>
    <xf numFmtId="165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1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9" fontId="13" fillId="0" borderId="30" xfId="5" applyFont="1" applyFill="1" applyBorder="1" applyAlignment="1">
      <alignment horizontal="center" vertical="center" wrapText="1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30" xfId="0" applyFont="1" applyFill="1" applyBorder="1" applyAlignment="1" applyProtection="1">
      <alignment horizontal="justify" vertical="center" wrapText="1"/>
      <protection locked="0"/>
    </xf>
    <xf numFmtId="1" fontId="13" fillId="0" borderId="3" xfId="5" applyNumberFormat="1" applyFont="1" applyFill="1" applyBorder="1" applyAlignment="1">
      <alignment horizontal="center" vertical="center" wrapText="1"/>
    </xf>
    <xf numFmtId="1" fontId="20" fillId="0" borderId="3" xfId="5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9" fontId="24" fillId="0" borderId="3" xfId="0" applyNumberFormat="1" applyFont="1" applyFill="1" applyBorder="1" applyAlignment="1">
      <alignment horizontal="center" vertical="center" wrapText="1"/>
    </xf>
    <xf numFmtId="9" fontId="24" fillId="0" borderId="30" xfId="0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5" applyFont="1" applyFill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justify" vertical="center" wrapText="1"/>
      <protection locked="0"/>
    </xf>
    <xf numFmtId="9" fontId="24" fillId="0" borderId="3" xfId="5" applyNumberFormat="1" applyFont="1" applyFill="1" applyBorder="1" applyAlignment="1">
      <alignment horizontal="center" vertical="center" wrapText="1"/>
    </xf>
    <xf numFmtId="9" fontId="24" fillId="0" borderId="30" xfId="5" applyFont="1" applyFill="1" applyBorder="1" applyAlignment="1" applyProtection="1">
      <alignment horizontal="center" vertical="center" wrapText="1"/>
      <protection locked="0"/>
    </xf>
    <xf numFmtId="9" fontId="24" fillId="0" borderId="3" xfId="5" applyFont="1" applyFill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  <protection locked="0"/>
    </xf>
    <xf numFmtId="0" fontId="24" fillId="0" borderId="3" xfId="5" applyNumberFormat="1" applyFont="1" applyFill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left" vertical="center" wrapText="1"/>
      <protection locked="0"/>
    </xf>
    <xf numFmtId="0" fontId="24" fillId="0" borderId="31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>
      <alignment horizontal="center" vertical="center" wrapText="1"/>
    </xf>
    <xf numFmtId="9" fontId="24" fillId="0" borderId="30" xfId="5" applyFont="1" applyFill="1" applyBorder="1" applyAlignment="1">
      <alignment horizontal="center" vertical="center" wrapText="1"/>
    </xf>
    <xf numFmtId="9" fontId="24" fillId="0" borderId="3" xfId="5" applyFont="1" applyFill="1" applyBorder="1" applyAlignment="1" applyProtection="1">
      <alignment horizontal="center" vertical="center" wrapText="1"/>
      <protection locked="0"/>
    </xf>
    <xf numFmtId="0" fontId="24" fillId="0" borderId="32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/>
    <xf numFmtId="1" fontId="24" fillId="0" borderId="3" xfId="0" applyNumberFormat="1" applyFont="1" applyFill="1" applyBorder="1" applyAlignment="1">
      <alignment horizontal="center" vertical="center" wrapText="1"/>
    </xf>
    <xf numFmtId="0" fontId="23" fillId="0" borderId="3" xfId="5" applyNumberFormat="1" applyFont="1" applyFill="1" applyBorder="1" applyAlignment="1">
      <alignment horizontal="center" vertical="center" wrapText="1"/>
    </xf>
    <xf numFmtId="9" fontId="23" fillId="0" borderId="3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18" fillId="7" borderId="26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9" fontId="20" fillId="0" borderId="2" xfId="5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9" fontId="13" fillId="0" borderId="2" xfId="0" applyNumberFormat="1" applyFont="1" applyFill="1" applyBorder="1" applyAlignment="1" applyProtection="1">
      <alignment horizontal="center" vertical="center"/>
    </xf>
    <xf numFmtId="9" fontId="21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165" fontId="20" fillId="0" borderId="2" xfId="0" applyNumberFormat="1" applyFont="1" applyFill="1" applyBorder="1" applyAlignment="1" applyProtection="1">
      <alignment horizontal="center" vertical="center" wrapText="1"/>
    </xf>
    <xf numFmtId="41" fontId="20" fillId="0" borderId="2" xfId="0" applyNumberFormat="1" applyFont="1" applyFill="1" applyBorder="1" applyAlignment="1" applyProtection="1">
      <alignment horizontal="left" vertical="center" wrapText="1"/>
    </xf>
    <xf numFmtId="9" fontId="19" fillId="0" borderId="2" xfId="0" applyNumberFormat="1" applyFont="1" applyFill="1" applyBorder="1" applyAlignment="1" applyProtection="1">
      <alignment horizontal="center" vertical="center"/>
    </xf>
    <xf numFmtId="41" fontId="20" fillId="0" borderId="2" xfId="2" applyFont="1" applyFill="1" applyBorder="1" applyAlignment="1" applyProtection="1">
      <alignment horizontal="left" vertical="center" wrapText="1"/>
    </xf>
    <xf numFmtId="9" fontId="13" fillId="0" borderId="2" xfId="5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vertical="center" wrapText="1"/>
    </xf>
    <xf numFmtId="3" fontId="13" fillId="0" borderId="2" xfId="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justify" vertical="center" wrapText="1"/>
    </xf>
    <xf numFmtId="9" fontId="22" fillId="0" borderId="2" xfId="5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/>
    </xf>
    <xf numFmtId="41" fontId="13" fillId="0" borderId="2" xfId="2" applyFont="1" applyFill="1" applyBorder="1" applyAlignment="1" applyProtection="1">
      <alignment horizontal="center" vertical="center" wrapText="1"/>
    </xf>
    <xf numFmtId="41" fontId="13" fillId="0" borderId="2" xfId="0" applyNumberFormat="1" applyFont="1" applyFill="1" applyBorder="1" applyAlignment="1" applyProtection="1">
      <alignment horizontal="center" vertical="center" wrapText="1"/>
    </xf>
    <xf numFmtId="1" fontId="13" fillId="0" borderId="2" xfId="0" applyNumberFormat="1" applyFont="1" applyFill="1" applyBorder="1" applyAlignment="1" applyProtection="1">
      <alignment horizontal="center" vertical="center" wrapText="1"/>
    </xf>
    <xf numFmtId="9" fontId="13" fillId="0" borderId="2" xfId="5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justify" vertical="center" wrapText="1"/>
    </xf>
    <xf numFmtId="9" fontId="24" fillId="0" borderId="2" xfId="5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9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9" fontId="24" fillId="7" borderId="2" xfId="5" applyFont="1" applyFill="1" applyBorder="1" applyAlignment="1" applyProtection="1">
      <alignment horizontal="center" vertical="center" wrapText="1"/>
    </xf>
    <xf numFmtId="9" fontId="24" fillId="7" borderId="2" xfId="5" applyFont="1" applyFill="1" applyBorder="1" applyAlignment="1" applyProtection="1">
      <alignment horizontal="center" vertical="center"/>
    </xf>
    <xf numFmtId="3" fontId="0" fillId="0" borderId="0" xfId="0" applyNumberFormat="1"/>
    <xf numFmtId="6" fontId="0" fillId="0" borderId="0" xfId="0" applyNumberFormat="1"/>
    <xf numFmtId="166" fontId="0" fillId="0" borderId="0" xfId="0" applyNumberFormat="1"/>
    <xf numFmtId="9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>
      <alignment horizontal="center" vertical="center" wrapText="1"/>
    </xf>
    <xf numFmtId="10" fontId="25" fillId="7" borderId="26" xfId="5" applyNumberFormat="1" applyFont="1" applyFill="1" applyBorder="1" applyAlignment="1" applyProtection="1">
      <alignment horizontal="center" vertical="center" wrapText="1"/>
    </xf>
    <xf numFmtId="10" fontId="13" fillId="0" borderId="3" xfId="5" applyNumberFormat="1" applyFont="1" applyFill="1" applyBorder="1" applyAlignment="1" applyProtection="1">
      <alignment horizontal="center" vertical="center" wrapText="1"/>
      <protection locked="0"/>
    </xf>
    <xf numFmtId="9" fontId="13" fillId="0" borderId="30" xfId="5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>
      <alignment horizontal="center" vertical="center" wrapText="1"/>
    </xf>
    <xf numFmtId="0" fontId="7" fillId="13" borderId="46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 applyProtection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10" fontId="13" fillId="7" borderId="3" xfId="5" applyNumberFormat="1" applyFont="1" applyFill="1" applyBorder="1" applyAlignment="1" applyProtection="1">
      <alignment horizontal="center" vertical="center" wrapText="1"/>
      <protection locked="0"/>
    </xf>
    <xf numFmtId="9" fontId="20" fillId="7" borderId="3" xfId="5" applyFont="1" applyFill="1" applyBorder="1" applyAlignment="1">
      <alignment horizontal="center" vertical="center" wrapText="1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7" fillId="8" borderId="4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22" fontId="17" fillId="22" borderId="39" xfId="0" applyNumberFormat="1" applyFont="1" applyFill="1" applyBorder="1" applyAlignment="1">
      <alignment horizontal="center" vertical="center"/>
    </xf>
    <xf numFmtId="22" fontId="17" fillId="22" borderId="40" xfId="0" applyNumberFormat="1" applyFont="1" applyFill="1" applyBorder="1" applyAlignment="1">
      <alignment horizontal="center" vertical="center"/>
    </xf>
    <xf numFmtId="22" fontId="17" fillId="22" borderId="9" xfId="0" applyNumberFormat="1" applyFont="1" applyFill="1" applyBorder="1" applyAlignment="1">
      <alignment horizontal="center" vertical="center"/>
    </xf>
    <xf numFmtId="9" fontId="8" fillId="7" borderId="2" xfId="5" applyFont="1" applyFill="1" applyBorder="1" applyAlignment="1">
      <alignment horizontal="center" vertical="center" wrapText="1"/>
    </xf>
    <xf numFmtId="9" fontId="8" fillId="7" borderId="44" xfId="5" applyFont="1" applyFill="1" applyBorder="1" applyAlignment="1">
      <alignment horizontal="center" vertical="center" wrapText="1"/>
    </xf>
    <xf numFmtId="0" fontId="10" fillId="15" borderId="33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35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5" borderId="28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4" xfId="0" applyFont="1" applyFill="1" applyBorder="1" applyAlignment="1" applyProtection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9" fontId="8" fillId="7" borderId="5" xfId="5" applyFont="1" applyFill="1" applyBorder="1" applyAlignment="1">
      <alignment horizontal="center" vertical="center" wrapText="1"/>
    </xf>
    <xf numFmtId="9" fontId="8" fillId="7" borderId="48" xfId="5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0" fontId="6" fillId="20" borderId="4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0" fillId="20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6" borderId="40" xfId="0" applyFont="1" applyFill="1" applyBorder="1" applyAlignment="1">
      <alignment horizontal="center" vertical="center" wrapText="1"/>
    </xf>
    <xf numFmtId="0" fontId="6" fillId="16" borderId="34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 applyProtection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17" fillId="9" borderId="26" xfId="0" applyFont="1" applyFill="1" applyBorder="1" applyAlignment="1" applyProtection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right" vertical="center" wrapText="1"/>
    </xf>
    <xf numFmtId="0" fontId="16" fillId="7" borderId="12" xfId="0" applyFont="1" applyFill="1" applyBorder="1" applyAlignment="1">
      <alignment horizontal="center" vertical="top" wrapText="1"/>
    </xf>
    <xf numFmtId="0" fontId="16" fillId="7" borderId="13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justify" vertical="center" wrapText="1"/>
    </xf>
    <xf numFmtId="0" fontId="17" fillId="18" borderId="41" xfId="0" applyFont="1" applyFill="1" applyBorder="1" applyAlignment="1" applyProtection="1">
      <alignment horizontal="center" vertical="center" wrapText="1"/>
    </xf>
    <xf numFmtId="0" fontId="17" fillId="18" borderId="42" xfId="0" applyFont="1" applyFill="1" applyBorder="1" applyAlignment="1" applyProtection="1">
      <alignment horizontal="center" vertical="center" wrapText="1"/>
    </xf>
    <xf numFmtId="0" fontId="17" fillId="18" borderId="43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>
      <alignment horizontal="center" vertical="top" wrapText="1"/>
    </xf>
    <xf numFmtId="0" fontId="17" fillId="7" borderId="13" xfId="0" applyFont="1" applyFill="1" applyBorder="1" applyAlignment="1">
      <alignment horizontal="center" vertical="top" wrapText="1"/>
    </xf>
    <xf numFmtId="0" fontId="17" fillId="7" borderId="7" xfId="0" applyFont="1" applyFill="1" applyBorder="1" applyAlignment="1">
      <alignment horizontal="center" vertical="top" wrapText="1"/>
    </xf>
    <xf numFmtId="0" fontId="17" fillId="23" borderId="26" xfId="0" applyFont="1" applyFill="1" applyBorder="1" applyAlignment="1" applyProtection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17" fillId="21" borderId="37" xfId="0" applyFont="1" applyFill="1" applyBorder="1" applyAlignment="1" applyProtection="1">
      <alignment horizontal="center" vertical="center" wrapText="1"/>
    </xf>
    <xf numFmtId="0" fontId="16" fillId="0" borderId="38" xfId="0" applyFont="1" applyBorder="1" applyAlignment="1"/>
    <xf numFmtId="0" fontId="17" fillId="7" borderId="39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</cellXfs>
  <cellStyles count="10">
    <cellStyle name="Amarillo" xfId="1"/>
    <cellStyle name="Millares [0]" xfId="2" builtinId="6"/>
    <cellStyle name="Millares 2" xfId="3"/>
    <cellStyle name="Normal" xfId="0" builtinId="0"/>
    <cellStyle name="Normal 2" xfId="4"/>
    <cellStyle name="Porcentaje" xfId="5" builtinId="5"/>
    <cellStyle name="Porcentaje 2" xfId="6"/>
    <cellStyle name="Porcentual 2" xfId="7"/>
    <cellStyle name="Rojo" xfId="8"/>
    <cellStyle name="Verde" xfId="9"/>
  </cellStyles>
  <dxfs count="5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3276" name="AutoShape 38" descr="Resultado de imagen para boton agregar icono">
          <a:extLst>
            <a:ext uri="{FF2B5EF4-FFF2-40B4-BE49-F238E27FC236}">
              <a16:creationId xmlns:a16="http://schemas.microsoft.com/office/drawing/2014/main" xmlns="" id="{0FA3FCEF-44CB-4147-9368-B4B2F4827665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3051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3277" name="AutoShape 39" descr="Resultado de imagen para boton agregar icono">
          <a:extLst>
            <a:ext uri="{FF2B5EF4-FFF2-40B4-BE49-F238E27FC236}">
              <a16:creationId xmlns:a16="http://schemas.microsoft.com/office/drawing/2014/main" xmlns="" id="{44AAD195-3570-4842-8E6B-9A084197CCA6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3051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3278" name="AutoShape 40" descr="Resultado de imagen para boton agregar icono">
          <a:extLst>
            <a:ext uri="{FF2B5EF4-FFF2-40B4-BE49-F238E27FC236}">
              <a16:creationId xmlns:a16="http://schemas.microsoft.com/office/drawing/2014/main" xmlns="" id="{33B17947-5639-4998-98E1-802046AF2E0E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3051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304800</xdr:rowOff>
    </xdr:to>
    <xdr:sp macro="" textlink="">
      <xdr:nvSpPr>
        <xdr:cNvPr id="13279" name="AutoShape 42" descr="Z">
          <a:extLst>
            <a:ext uri="{FF2B5EF4-FFF2-40B4-BE49-F238E27FC236}">
              <a16:creationId xmlns:a16="http://schemas.microsoft.com/office/drawing/2014/main" xmlns="" id="{D9B3CA5D-BFAE-4FA1-908B-09CDAC11FE80}"/>
            </a:ext>
          </a:extLst>
        </xdr:cNvPr>
        <xdr:cNvSpPr>
          <a:spLocks noChangeAspect="1" noChangeArrowheads="1"/>
        </xdr:cNvSpPr>
      </xdr:nvSpPr>
      <xdr:spPr bwMode="auto">
        <a:xfrm>
          <a:off x="9020175" y="33051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xmlns="" id="{87480265-6CDF-46C1-BA22-15CFD6CE555A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T119"/>
  <sheetViews>
    <sheetView showGridLines="0" tabSelected="1" topLeftCell="D16" zoomScale="40" zoomScaleNormal="40" workbookViewId="0">
      <selection activeCell="D9" sqref="D9:S9"/>
    </sheetView>
  </sheetViews>
  <sheetFormatPr baseColWidth="10" defaultColWidth="0" defaultRowHeight="18.75" zeroHeight="1" x14ac:dyDescent="0.3"/>
  <cols>
    <col min="1" max="1" width="24.42578125" style="34" customWidth="1"/>
    <col min="2" max="2" width="47.140625" style="34" customWidth="1"/>
    <col min="3" max="3" width="17.140625" style="34" customWidth="1"/>
    <col min="4" max="4" width="46.5703125" style="83" customWidth="1"/>
    <col min="5" max="5" width="15.7109375" style="84" customWidth="1"/>
    <col min="6" max="6" width="16" style="34" customWidth="1"/>
    <col min="7" max="7" width="36.5703125" style="34" customWidth="1"/>
    <col min="8" max="8" width="60.85546875" style="34" customWidth="1"/>
    <col min="9" max="9" width="24.28515625" style="34" customWidth="1"/>
    <col min="10" max="10" width="26.7109375" style="34" customWidth="1"/>
    <col min="11" max="11" width="20.28515625" style="34" customWidth="1"/>
    <col min="12" max="12" width="10.7109375" style="34" customWidth="1"/>
    <col min="13" max="13" width="11.7109375" style="34" customWidth="1"/>
    <col min="14" max="14" width="11.5703125" style="34" customWidth="1"/>
    <col min="15" max="15" width="10.7109375" style="34" customWidth="1"/>
    <col min="16" max="16" width="24.42578125" style="154" customWidth="1"/>
    <col min="17" max="17" width="19.140625" style="34" customWidth="1"/>
    <col min="18" max="18" width="22.5703125" style="34" customWidth="1"/>
    <col min="19" max="19" width="18.140625" style="34" customWidth="1"/>
    <col min="20" max="20" width="45.7109375" style="34" customWidth="1"/>
    <col min="21" max="21" width="11.42578125" style="34" customWidth="1"/>
    <col min="22" max="22" width="18.85546875" style="34" customWidth="1"/>
    <col min="23" max="23" width="19.140625" style="34" customWidth="1"/>
    <col min="24" max="24" width="18.42578125" style="34" customWidth="1"/>
    <col min="25" max="25" width="66" style="34" customWidth="1"/>
    <col min="26" max="26" width="29.42578125" style="34" customWidth="1"/>
    <col min="27" max="27" width="19.7109375" style="34" customWidth="1"/>
    <col min="28" max="29" width="16.42578125" style="34" customWidth="1"/>
    <col min="30" max="30" width="54.5703125" style="34" customWidth="1"/>
    <col min="31" max="31" width="57.28515625" style="34" customWidth="1"/>
    <col min="32" max="38" width="11.42578125" style="34" customWidth="1"/>
    <col min="39" max="39" width="14.85546875" style="34" customWidth="1"/>
    <col min="40" max="40" width="14.5703125" style="34" customWidth="1"/>
    <col min="41" max="41" width="20.7109375" style="34" customWidth="1"/>
    <col min="42" max="42" width="24.140625" style="34" customWidth="1"/>
    <col min="43" max="43" width="19.140625" style="34" customWidth="1"/>
    <col min="44" max="44" width="18.42578125" style="34" customWidth="1"/>
    <col min="45" max="45" width="21.85546875" style="34" customWidth="1"/>
    <col min="46" max="46" width="19.85546875" style="34" customWidth="1"/>
    <col min="47" max="16384" width="0" style="34" hidden="1"/>
  </cols>
  <sheetData>
    <row r="1" spans="1:46" ht="40.5" customHeight="1" x14ac:dyDescent="0.3">
      <c r="A1" s="212" t="s">
        <v>0</v>
      </c>
      <c r="B1" s="213"/>
      <c r="C1" s="213"/>
      <c r="D1" s="213"/>
      <c r="E1" s="213"/>
      <c r="F1" s="213"/>
      <c r="G1" s="213"/>
      <c r="H1" s="214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46" ht="40.5" customHeight="1" x14ac:dyDescent="0.3">
      <c r="A2" s="209" t="s">
        <v>1</v>
      </c>
      <c r="B2" s="210"/>
      <c r="C2" s="210"/>
      <c r="D2" s="210"/>
      <c r="E2" s="210"/>
      <c r="F2" s="210"/>
      <c r="G2" s="210"/>
      <c r="H2" s="211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46" ht="66.75" customHeight="1" thickBot="1" x14ac:dyDescent="0.35">
      <c r="A3" s="101" t="s">
        <v>2</v>
      </c>
      <c r="B3" s="101">
        <v>2019</v>
      </c>
      <c r="C3" s="224" t="s">
        <v>3</v>
      </c>
      <c r="D3" s="224"/>
      <c r="E3" s="224"/>
      <c r="F3" s="224"/>
      <c r="G3" s="224"/>
      <c r="H3" s="224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s="88" customFormat="1" ht="48.75" customHeight="1" x14ac:dyDescent="0.25">
      <c r="A4" s="101" t="s">
        <v>4</v>
      </c>
      <c r="B4" s="199" t="s">
        <v>5</v>
      </c>
      <c r="C4" s="200" t="s">
        <v>6</v>
      </c>
      <c r="D4" s="201" t="s">
        <v>7</v>
      </c>
      <c r="E4" s="225" t="s">
        <v>8</v>
      </c>
      <c r="F4" s="225"/>
      <c r="G4" s="225"/>
      <c r="H4" s="22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46" s="88" customFormat="1" ht="105.75" customHeight="1" x14ac:dyDescent="0.25">
      <c r="A5" s="101" t="s">
        <v>9</v>
      </c>
      <c r="B5" s="199" t="s">
        <v>10</v>
      </c>
      <c r="C5" s="202">
        <v>1</v>
      </c>
      <c r="D5" s="90">
        <v>43460</v>
      </c>
      <c r="E5" s="227" t="s">
        <v>11</v>
      </c>
      <c r="F5" s="227"/>
      <c r="G5" s="227"/>
      <c r="H5" s="228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46" s="88" customFormat="1" ht="120" customHeight="1" x14ac:dyDescent="0.25">
      <c r="A6" s="101"/>
      <c r="B6" s="199"/>
      <c r="C6" s="202">
        <v>2</v>
      </c>
      <c r="D6" s="90">
        <v>43550</v>
      </c>
      <c r="E6" s="227" t="s">
        <v>12</v>
      </c>
      <c r="F6" s="227"/>
      <c r="G6" s="227"/>
      <c r="H6" s="228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6"/>
      <c r="AQ6" s="89"/>
      <c r="AR6" s="89"/>
      <c r="AS6" s="89"/>
      <c r="AT6" s="89"/>
    </row>
    <row r="7" spans="1:46" ht="146.25" customHeight="1" x14ac:dyDescent="0.3">
      <c r="A7" s="102"/>
      <c r="B7" s="102"/>
      <c r="C7" s="204">
        <v>3</v>
      </c>
      <c r="D7" s="103">
        <v>43578</v>
      </c>
      <c r="E7" s="215" t="s">
        <v>261</v>
      </c>
      <c r="F7" s="215"/>
      <c r="G7" s="215"/>
      <c r="H7" s="216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</row>
    <row r="8" spans="1:46" ht="153" customHeight="1" thickBot="1" x14ac:dyDescent="0.35">
      <c r="A8" s="102"/>
      <c r="B8" s="102"/>
      <c r="C8" s="205">
        <v>4</v>
      </c>
      <c r="D8" s="203">
        <v>43675</v>
      </c>
      <c r="E8" s="239" t="s">
        <v>290</v>
      </c>
      <c r="F8" s="239"/>
      <c r="G8" s="239"/>
      <c r="H8" s="240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</row>
    <row r="9" spans="1:46" x14ac:dyDescent="0.3">
      <c r="A9" s="36"/>
      <c r="B9" s="36"/>
      <c r="C9" s="36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91"/>
      <c r="U9" s="38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</row>
    <row r="10" spans="1:46" x14ac:dyDescent="0.3">
      <c r="A10" s="39"/>
      <c r="B10" s="35"/>
      <c r="C10" s="35"/>
      <c r="D10" s="232"/>
      <c r="E10" s="232"/>
      <c r="F10" s="232"/>
      <c r="G10" s="232"/>
      <c r="H10" s="232"/>
      <c r="I10" s="232"/>
      <c r="J10" s="232"/>
      <c r="K10" s="232"/>
      <c r="L10" s="230"/>
      <c r="M10" s="230"/>
      <c r="N10" s="230"/>
      <c r="O10" s="230"/>
      <c r="P10" s="100"/>
      <c r="Q10" s="93"/>
      <c r="R10" s="93"/>
      <c r="S10" s="93"/>
      <c r="T10" s="93"/>
      <c r="U10" s="93"/>
      <c r="V10" s="230"/>
      <c r="W10" s="230"/>
      <c r="X10" s="92"/>
      <c r="Y10" s="92"/>
      <c r="Z10" s="92"/>
      <c r="AA10" s="230"/>
      <c r="AB10" s="230"/>
      <c r="AC10" s="92"/>
      <c r="AD10" s="92"/>
      <c r="AE10" s="92"/>
      <c r="AF10" s="230"/>
      <c r="AG10" s="230"/>
      <c r="AH10" s="92"/>
      <c r="AI10" s="92"/>
      <c r="AJ10" s="92"/>
      <c r="AK10" s="230"/>
      <c r="AL10" s="230"/>
      <c r="AM10" s="92"/>
      <c r="AN10" s="92"/>
      <c r="AO10" s="92"/>
      <c r="AP10" s="230"/>
      <c r="AQ10" s="230"/>
      <c r="AR10" s="230"/>
      <c r="AS10" s="92"/>
      <c r="AT10" s="92"/>
    </row>
    <row r="11" spans="1:46" ht="19.5" thickBot="1" x14ac:dyDescent="0.35">
      <c r="A11" s="35"/>
      <c r="B11" s="35"/>
      <c r="C11" s="35"/>
      <c r="D11" s="40"/>
      <c r="E11" s="41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9"/>
      <c r="Q11" s="35"/>
      <c r="R11" s="35"/>
      <c r="S11" s="35"/>
      <c r="T11" s="35"/>
      <c r="U11" s="35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</row>
    <row r="12" spans="1:46" ht="15" customHeight="1" x14ac:dyDescent="0.3">
      <c r="A12" s="217" t="s">
        <v>13</v>
      </c>
      <c r="B12" s="218"/>
      <c r="C12" s="42"/>
      <c r="D12" s="234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29" t="s">
        <v>14</v>
      </c>
      <c r="W12" s="229"/>
      <c r="X12" s="229"/>
      <c r="Y12" s="229"/>
      <c r="Z12" s="229"/>
      <c r="AA12" s="238" t="s">
        <v>14</v>
      </c>
      <c r="AB12" s="238"/>
      <c r="AC12" s="238"/>
      <c r="AD12" s="238"/>
      <c r="AE12" s="238"/>
      <c r="AF12" s="229" t="s">
        <v>14</v>
      </c>
      <c r="AG12" s="229"/>
      <c r="AH12" s="229"/>
      <c r="AI12" s="229"/>
      <c r="AJ12" s="229"/>
      <c r="AK12" s="248" t="s">
        <v>14</v>
      </c>
      <c r="AL12" s="248"/>
      <c r="AM12" s="248"/>
      <c r="AN12" s="248"/>
      <c r="AO12" s="248"/>
      <c r="AP12" s="249" t="s">
        <v>14</v>
      </c>
      <c r="AQ12" s="249"/>
      <c r="AR12" s="249"/>
      <c r="AS12" s="249"/>
      <c r="AT12" s="249"/>
    </row>
    <row r="13" spans="1:46" ht="15.75" customHeight="1" thickBot="1" x14ac:dyDescent="0.35">
      <c r="A13" s="219"/>
      <c r="B13" s="220"/>
      <c r="C13" s="43"/>
      <c r="D13" s="236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23" t="s">
        <v>15</v>
      </c>
      <c r="W13" s="223"/>
      <c r="X13" s="223"/>
      <c r="Y13" s="223"/>
      <c r="Z13" s="223"/>
      <c r="AA13" s="238" t="s">
        <v>16</v>
      </c>
      <c r="AB13" s="238"/>
      <c r="AC13" s="238"/>
      <c r="AD13" s="238"/>
      <c r="AE13" s="238"/>
      <c r="AF13" s="223" t="s">
        <v>17</v>
      </c>
      <c r="AG13" s="223"/>
      <c r="AH13" s="223"/>
      <c r="AI13" s="223"/>
      <c r="AJ13" s="223"/>
      <c r="AK13" s="248" t="s">
        <v>18</v>
      </c>
      <c r="AL13" s="248"/>
      <c r="AM13" s="248"/>
      <c r="AN13" s="248"/>
      <c r="AO13" s="248"/>
      <c r="AP13" s="247" t="s">
        <v>19</v>
      </c>
      <c r="AQ13" s="247"/>
      <c r="AR13" s="247"/>
      <c r="AS13" s="247"/>
      <c r="AT13" s="247"/>
    </row>
    <row r="14" spans="1:46" ht="15" customHeight="1" thickBot="1" x14ac:dyDescent="0.35">
      <c r="A14" s="221"/>
      <c r="B14" s="222"/>
      <c r="C14" s="99"/>
      <c r="D14" s="257" t="s">
        <v>20</v>
      </c>
      <c r="E14" s="258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9"/>
      <c r="T14" s="97"/>
      <c r="U14" s="97"/>
      <c r="V14" s="250"/>
      <c r="W14" s="250"/>
      <c r="X14" s="255" t="s">
        <v>21</v>
      </c>
      <c r="Y14" s="250" t="s">
        <v>22</v>
      </c>
      <c r="Z14" s="250" t="s">
        <v>23</v>
      </c>
      <c r="AA14" s="261"/>
      <c r="AB14" s="261"/>
      <c r="AC14" s="261" t="s">
        <v>21</v>
      </c>
      <c r="AD14" s="261" t="s">
        <v>22</v>
      </c>
      <c r="AE14" s="261" t="s">
        <v>23</v>
      </c>
      <c r="AF14" s="250"/>
      <c r="AG14" s="250"/>
      <c r="AH14" s="250" t="s">
        <v>21</v>
      </c>
      <c r="AI14" s="250" t="s">
        <v>22</v>
      </c>
      <c r="AJ14" s="250" t="s">
        <v>23</v>
      </c>
      <c r="AK14" s="245"/>
      <c r="AL14" s="245"/>
      <c r="AM14" s="245" t="s">
        <v>21</v>
      </c>
      <c r="AN14" s="245" t="s">
        <v>22</v>
      </c>
      <c r="AO14" s="245" t="s">
        <v>23</v>
      </c>
      <c r="AP14" s="241" t="s">
        <v>24</v>
      </c>
      <c r="AQ14" s="241"/>
      <c r="AR14" s="241"/>
      <c r="AS14" s="241" t="s">
        <v>21</v>
      </c>
      <c r="AT14" s="243" t="s">
        <v>25</v>
      </c>
    </row>
    <row r="15" spans="1:46" ht="77.25" customHeight="1" thickBot="1" x14ac:dyDescent="0.35">
      <c r="A15" s="44" t="s">
        <v>26</v>
      </c>
      <c r="B15" s="45" t="s">
        <v>27</v>
      </c>
      <c r="C15" s="278" t="s">
        <v>28</v>
      </c>
      <c r="D15" s="46" t="s">
        <v>29</v>
      </c>
      <c r="E15" s="47" t="s">
        <v>30</v>
      </c>
      <c r="F15" s="48" t="s">
        <v>31</v>
      </c>
      <c r="G15" s="49" t="s">
        <v>32</v>
      </c>
      <c r="H15" s="49" t="s">
        <v>33</v>
      </c>
      <c r="I15" s="49" t="s">
        <v>34</v>
      </c>
      <c r="J15" s="49" t="s">
        <v>35</v>
      </c>
      <c r="K15" s="49" t="s">
        <v>36</v>
      </c>
      <c r="L15" s="49" t="s">
        <v>37</v>
      </c>
      <c r="M15" s="49" t="s">
        <v>38</v>
      </c>
      <c r="N15" s="49" t="s">
        <v>39</v>
      </c>
      <c r="O15" s="49" t="s">
        <v>40</v>
      </c>
      <c r="P15" s="49" t="s">
        <v>41</v>
      </c>
      <c r="Q15" s="49" t="s">
        <v>42</v>
      </c>
      <c r="R15" s="49" t="s">
        <v>43</v>
      </c>
      <c r="S15" s="49" t="s">
        <v>44</v>
      </c>
      <c r="T15" s="49" t="s">
        <v>45</v>
      </c>
      <c r="U15" s="49" t="s">
        <v>46</v>
      </c>
      <c r="V15" s="95" t="s">
        <v>47</v>
      </c>
      <c r="W15" s="95" t="s">
        <v>48</v>
      </c>
      <c r="X15" s="256"/>
      <c r="Y15" s="251"/>
      <c r="Z15" s="251"/>
      <c r="AA15" s="98" t="s">
        <v>47</v>
      </c>
      <c r="AB15" s="98" t="s">
        <v>48</v>
      </c>
      <c r="AC15" s="262"/>
      <c r="AD15" s="262"/>
      <c r="AE15" s="262"/>
      <c r="AF15" s="95" t="s">
        <v>47</v>
      </c>
      <c r="AG15" s="95" t="s">
        <v>48</v>
      </c>
      <c r="AH15" s="251"/>
      <c r="AI15" s="251"/>
      <c r="AJ15" s="251"/>
      <c r="AK15" s="94" t="s">
        <v>47</v>
      </c>
      <c r="AL15" s="94" t="s">
        <v>48</v>
      </c>
      <c r="AM15" s="246"/>
      <c r="AN15" s="246"/>
      <c r="AO15" s="246"/>
      <c r="AP15" s="96" t="s">
        <v>32</v>
      </c>
      <c r="AQ15" s="96" t="s">
        <v>47</v>
      </c>
      <c r="AR15" s="96" t="s">
        <v>48</v>
      </c>
      <c r="AS15" s="242"/>
      <c r="AT15" s="244"/>
    </row>
    <row r="16" spans="1:46" ht="19.5" thickBot="1" x14ac:dyDescent="0.35">
      <c r="A16" s="50"/>
      <c r="B16" s="51"/>
      <c r="C16" s="278"/>
      <c r="D16" s="52" t="s">
        <v>49</v>
      </c>
      <c r="E16" s="53"/>
      <c r="F16" s="54" t="s">
        <v>49</v>
      </c>
      <c r="G16" s="55" t="s">
        <v>49</v>
      </c>
      <c r="H16" s="55" t="s">
        <v>49</v>
      </c>
      <c r="I16" s="55" t="s">
        <v>49</v>
      </c>
      <c r="J16" s="55" t="s">
        <v>49</v>
      </c>
      <c r="K16" s="55" t="s">
        <v>49</v>
      </c>
      <c r="L16" s="56" t="s">
        <v>49</v>
      </c>
      <c r="M16" s="56" t="s">
        <v>49</v>
      </c>
      <c r="N16" s="56" t="s">
        <v>49</v>
      </c>
      <c r="O16" s="56" t="s">
        <v>49</v>
      </c>
      <c r="P16" s="55" t="s">
        <v>49</v>
      </c>
      <c r="Q16" s="55" t="s">
        <v>49</v>
      </c>
      <c r="R16" s="55" t="s">
        <v>49</v>
      </c>
      <c r="S16" s="55" t="s">
        <v>49</v>
      </c>
      <c r="T16" s="55"/>
      <c r="U16" s="55"/>
      <c r="V16" s="57" t="s">
        <v>49</v>
      </c>
      <c r="W16" s="57"/>
      <c r="X16" s="58" t="s">
        <v>49</v>
      </c>
      <c r="Y16" s="57" t="s">
        <v>49</v>
      </c>
      <c r="Z16" s="57" t="s">
        <v>49</v>
      </c>
      <c r="AA16" s="59" t="s">
        <v>49</v>
      </c>
      <c r="AB16" s="59" t="s">
        <v>49</v>
      </c>
      <c r="AC16" s="59" t="s">
        <v>49</v>
      </c>
      <c r="AD16" s="59" t="s">
        <v>49</v>
      </c>
      <c r="AE16" s="59" t="s">
        <v>49</v>
      </c>
      <c r="AF16" s="57" t="s">
        <v>49</v>
      </c>
      <c r="AG16" s="57" t="s">
        <v>49</v>
      </c>
      <c r="AH16" s="57"/>
      <c r="AI16" s="57" t="s">
        <v>49</v>
      </c>
      <c r="AJ16" s="57" t="s">
        <v>49</v>
      </c>
      <c r="AK16" s="60" t="s">
        <v>49</v>
      </c>
      <c r="AL16" s="60" t="s">
        <v>49</v>
      </c>
      <c r="AM16" s="60" t="s">
        <v>49</v>
      </c>
      <c r="AN16" s="60" t="s">
        <v>49</v>
      </c>
      <c r="AO16" s="60" t="s">
        <v>49</v>
      </c>
      <c r="AP16" s="61" t="s">
        <v>49</v>
      </c>
      <c r="AQ16" s="61"/>
      <c r="AR16" s="61" t="s">
        <v>49</v>
      </c>
      <c r="AS16" s="61" t="s">
        <v>49</v>
      </c>
      <c r="AT16" s="62" t="s">
        <v>49</v>
      </c>
    </row>
    <row r="17" spans="1:46" s="117" customFormat="1" ht="93" customHeight="1" thickBot="1" x14ac:dyDescent="0.25">
      <c r="A17" s="104">
        <v>1</v>
      </c>
      <c r="B17" s="157" t="s">
        <v>50</v>
      </c>
      <c r="C17" s="157" t="s">
        <v>51</v>
      </c>
      <c r="D17" s="158" t="s">
        <v>250</v>
      </c>
      <c r="E17" s="159">
        <v>0.1</v>
      </c>
      <c r="F17" s="160" t="s">
        <v>52</v>
      </c>
      <c r="G17" s="158" t="s">
        <v>53</v>
      </c>
      <c r="H17" s="158" t="s">
        <v>54</v>
      </c>
      <c r="I17" s="160">
        <v>757</v>
      </c>
      <c r="J17" s="160" t="s">
        <v>55</v>
      </c>
      <c r="K17" s="160" t="s">
        <v>56</v>
      </c>
      <c r="L17" s="161">
        <v>0</v>
      </c>
      <c r="M17" s="162">
        <v>0.1</v>
      </c>
      <c r="N17" s="161">
        <v>0</v>
      </c>
      <c r="O17" s="161">
        <v>0</v>
      </c>
      <c r="P17" s="163">
        <f>SUM(L17:O17)</f>
        <v>0.1</v>
      </c>
      <c r="Q17" s="161" t="s">
        <v>57</v>
      </c>
      <c r="R17" s="158" t="s">
        <v>58</v>
      </c>
      <c r="S17" s="158" t="s">
        <v>59</v>
      </c>
      <c r="T17" s="164" t="s">
        <v>60</v>
      </c>
      <c r="U17" s="164" t="s">
        <v>61</v>
      </c>
      <c r="V17" s="105">
        <f>L17</f>
        <v>0</v>
      </c>
      <c r="W17" s="106">
        <v>0</v>
      </c>
      <c r="X17" s="107" t="s">
        <v>62</v>
      </c>
      <c r="Y17" s="108" t="s">
        <v>62</v>
      </c>
      <c r="Z17" s="108" t="s">
        <v>62</v>
      </c>
      <c r="AA17" s="109">
        <f>M17</f>
        <v>0.1</v>
      </c>
      <c r="AB17" s="194">
        <v>0</v>
      </c>
      <c r="AC17" s="111">
        <f>AB17/AA17</f>
        <v>0</v>
      </c>
      <c r="AD17" s="112" t="s">
        <v>268</v>
      </c>
      <c r="AE17" s="112" t="s">
        <v>278</v>
      </c>
      <c r="AF17" s="105">
        <f>N17</f>
        <v>0</v>
      </c>
      <c r="AG17" s="106"/>
      <c r="AH17" s="108" t="s">
        <v>62</v>
      </c>
      <c r="AI17" s="112"/>
      <c r="AJ17" s="112"/>
      <c r="AK17" s="105">
        <f>O17</f>
        <v>0</v>
      </c>
      <c r="AL17" s="106"/>
      <c r="AM17" s="108" t="s">
        <v>62</v>
      </c>
      <c r="AN17" s="113"/>
      <c r="AO17" s="112"/>
      <c r="AP17" s="114" t="str">
        <f>G17</f>
        <v>Porcentaje de incremento de la participación de los Ciudadanos en la Audiencia de Rendición de Cuentas</v>
      </c>
      <c r="AQ17" s="105">
        <f>P17</f>
        <v>0.1</v>
      </c>
      <c r="AR17" s="109"/>
      <c r="AS17" s="115">
        <f>AR17/AQ17</f>
        <v>0</v>
      </c>
      <c r="AT17" s="116"/>
    </row>
    <row r="18" spans="1:46" s="117" customFormat="1" ht="84.75" customHeight="1" thickBot="1" x14ac:dyDescent="0.25">
      <c r="A18" s="104">
        <v>1</v>
      </c>
      <c r="B18" s="157" t="s">
        <v>50</v>
      </c>
      <c r="C18" s="157" t="s">
        <v>51</v>
      </c>
      <c r="D18" s="158" t="s">
        <v>251</v>
      </c>
      <c r="E18" s="159">
        <v>0.2</v>
      </c>
      <c r="F18" s="160" t="s">
        <v>52</v>
      </c>
      <c r="G18" s="158" t="s">
        <v>63</v>
      </c>
      <c r="H18" s="158" t="s">
        <v>64</v>
      </c>
      <c r="I18" s="165">
        <v>0.37</v>
      </c>
      <c r="J18" s="160" t="s">
        <v>65</v>
      </c>
      <c r="K18" s="160" t="s">
        <v>66</v>
      </c>
      <c r="L18" s="162">
        <v>0.4</v>
      </c>
      <c r="M18" s="162">
        <v>0.5</v>
      </c>
      <c r="N18" s="162">
        <v>0.55000000000000004</v>
      </c>
      <c r="O18" s="162">
        <v>0.65</v>
      </c>
      <c r="P18" s="163">
        <f>+O18</f>
        <v>0.65</v>
      </c>
      <c r="Q18" s="161" t="s">
        <v>67</v>
      </c>
      <c r="R18" s="158" t="s">
        <v>68</v>
      </c>
      <c r="S18" s="158" t="s">
        <v>59</v>
      </c>
      <c r="T18" s="164" t="s">
        <v>69</v>
      </c>
      <c r="U18" s="164" t="s">
        <v>61</v>
      </c>
      <c r="V18" s="105">
        <f t="shared" ref="V18:W33" si="0">L18</f>
        <v>0.4</v>
      </c>
      <c r="W18" s="155">
        <v>0.45500000000000002</v>
      </c>
      <c r="X18" s="121">
        <v>1</v>
      </c>
      <c r="Y18" s="122" t="s">
        <v>257</v>
      </c>
      <c r="Z18" s="122" t="s">
        <v>69</v>
      </c>
      <c r="AA18" s="109">
        <f t="shared" ref="AA18:AA32" si="1">M18</f>
        <v>0.5</v>
      </c>
      <c r="AB18" s="206">
        <v>0.46400000000000002</v>
      </c>
      <c r="AC18" s="207">
        <f>AB18/AA18</f>
        <v>0.92800000000000005</v>
      </c>
      <c r="AD18" s="208" t="s">
        <v>289</v>
      </c>
      <c r="AE18" s="112" t="s">
        <v>278</v>
      </c>
      <c r="AF18" s="105">
        <f t="shared" ref="AF18:AF33" si="2">N18</f>
        <v>0.55000000000000004</v>
      </c>
      <c r="AG18" s="112"/>
      <c r="AH18" s="108">
        <f t="shared" ref="AH18:AH31" si="3">AG18/AF18</f>
        <v>0</v>
      </c>
      <c r="AI18" s="112"/>
      <c r="AJ18" s="112"/>
      <c r="AK18" s="105">
        <f t="shared" ref="AK18:AK33" si="4">O18</f>
        <v>0.65</v>
      </c>
      <c r="AL18" s="106"/>
      <c r="AM18" s="108">
        <f t="shared" ref="AM18:AM33" si="5">AL18/AK18</f>
        <v>0</v>
      </c>
      <c r="AN18" s="113"/>
      <c r="AO18" s="112"/>
      <c r="AP18" s="114" t="str">
        <f t="shared" ref="AP18:AP33" si="6">G18</f>
        <v>Porcentaje de Avance en el Cumplimiento Fisico del Plan de Desarrollo Local</v>
      </c>
      <c r="AQ18" s="105">
        <f t="shared" ref="AQ18:AQ33" si="7">P18</f>
        <v>0.65</v>
      </c>
      <c r="AR18" s="119"/>
      <c r="AS18" s="115">
        <f t="shared" ref="AS18:AS33" si="8">AR18/AQ18</f>
        <v>0</v>
      </c>
      <c r="AT18" s="116"/>
    </row>
    <row r="19" spans="1:46" s="117" customFormat="1" ht="94.5" customHeight="1" thickBot="1" x14ac:dyDescent="0.25">
      <c r="A19" s="104">
        <v>6</v>
      </c>
      <c r="B19" s="157" t="s">
        <v>70</v>
      </c>
      <c r="C19" s="157" t="s">
        <v>71</v>
      </c>
      <c r="D19" s="158" t="s">
        <v>252</v>
      </c>
      <c r="E19" s="159">
        <v>0.05</v>
      </c>
      <c r="F19" s="164" t="s">
        <v>52</v>
      </c>
      <c r="G19" s="157" t="s">
        <v>72</v>
      </c>
      <c r="H19" s="157" t="s">
        <v>73</v>
      </c>
      <c r="I19" s="166"/>
      <c r="J19" s="164" t="s">
        <v>65</v>
      </c>
      <c r="K19" s="164" t="s">
        <v>74</v>
      </c>
      <c r="L19" s="162">
        <v>0.05</v>
      </c>
      <c r="M19" s="162">
        <v>0.5</v>
      </c>
      <c r="N19" s="162">
        <v>0.8</v>
      </c>
      <c r="O19" s="162">
        <v>0.95</v>
      </c>
      <c r="P19" s="167">
        <v>0.95</v>
      </c>
      <c r="Q19" s="161" t="s">
        <v>75</v>
      </c>
      <c r="R19" s="157" t="s">
        <v>76</v>
      </c>
      <c r="S19" s="158" t="s">
        <v>59</v>
      </c>
      <c r="T19" s="164" t="s">
        <v>76</v>
      </c>
      <c r="U19" s="164" t="s">
        <v>61</v>
      </c>
      <c r="V19" s="105">
        <f t="shared" si="0"/>
        <v>0.05</v>
      </c>
      <c r="W19" s="120">
        <f>7951056826/26297284000</f>
        <v>0.30235277627910168</v>
      </c>
      <c r="X19" s="121">
        <v>1</v>
      </c>
      <c r="Y19" s="122" t="s">
        <v>77</v>
      </c>
      <c r="Z19" s="122" t="s">
        <v>78</v>
      </c>
      <c r="AA19" s="109">
        <f t="shared" si="1"/>
        <v>0.5</v>
      </c>
      <c r="AB19" s="120">
        <f>8398845526/26297284000</f>
        <v>0.31938072106609944</v>
      </c>
      <c r="AC19" s="111">
        <f>AB19/AA19</f>
        <v>0.63876144213219888</v>
      </c>
      <c r="AD19" s="122" t="s">
        <v>271</v>
      </c>
      <c r="AE19" s="112" t="s">
        <v>278</v>
      </c>
      <c r="AF19" s="105">
        <f t="shared" si="2"/>
        <v>0.8</v>
      </c>
      <c r="AG19" s="106">
        <f>(8398845526+8773661341)/26297284000</f>
        <v>0.65301446594256651</v>
      </c>
      <c r="AH19" s="108">
        <f t="shared" si="3"/>
        <v>0.81626808242820814</v>
      </c>
      <c r="AI19" s="122" t="s">
        <v>271</v>
      </c>
      <c r="AJ19" s="112"/>
      <c r="AK19" s="105">
        <f t="shared" si="4"/>
        <v>0.95</v>
      </c>
      <c r="AL19" s="106"/>
      <c r="AM19" s="108">
        <f t="shared" si="5"/>
        <v>0</v>
      </c>
      <c r="AN19" s="113"/>
      <c r="AO19" s="112"/>
      <c r="AP19" s="114" t="str">
        <f t="shared" si="6"/>
        <v>Porcentaje de Compromisos de la vigencia 2019</v>
      </c>
      <c r="AQ19" s="105">
        <f t="shared" si="7"/>
        <v>0.95</v>
      </c>
      <c r="AR19" s="109"/>
      <c r="AS19" s="115">
        <f t="shared" si="8"/>
        <v>0</v>
      </c>
      <c r="AT19" s="116"/>
    </row>
    <row r="20" spans="1:46" s="117" customFormat="1" ht="81.75" customHeight="1" thickBot="1" x14ac:dyDescent="0.25">
      <c r="A20" s="104">
        <v>6</v>
      </c>
      <c r="B20" s="157" t="s">
        <v>70</v>
      </c>
      <c r="C20" s="157" t="s">
        <v>71</v>
      </c>
      <c r="D20" s="158" t="s">
        <v>253</v>
      </c>
      <c r="E20" s="159">
        <v>0.05</v>
      </c>
      <c r="F20" s="164" t="s">
        <v>79</v>
      </c>
      <c r="G20" s="157" t="s">
        <v>80</v>
      </c>
      <c r="H20" s="157" t="s">
        <v>81</v>
      </c>
      <c r="I20" s="166"/>
      <c r="J20" s="164" t="s">
        <v>65</v>
      </c>
      <c r="K20" s="164" t="s">
        <v>82</v>
      </c>
      <c r="L20" s="162">
        <v>0.02</v>
      </c>
      <c r="M20" s="162">
        <v>0.1</v>
      </c>
      <c r="N20" s="162">
        <v>0.2</v>
      </c>
      <c r="O20" s="162">
        <v>0.4</v>
      </c>
      <c r="P20" s="163">
        <v>0.4</v>
      </c>
      <c r="Q20" s="161" t="s">
        <v>75</v>
      </c>
      <c r="R20" s="157" t="s">
        <v>76</v>
      </c>
      <c r="S20" s="158" t="s">
        <v>59</v>
      </c>
      <c r="T20" s="164" t="s">
        <v>76</v>
      </c>
      <c r="U20" s="164" t="s">
        <v>61</v>
      </c>
      <c r="V20" s="105">
        <f t="shared" si="0"/>
        <v>0.02</v>
      </c>
      <c r="W20" s="123">
        <f>604369333/26297284000</f>
        <v>2.2982195918027123E-2</v>
      </c>
      <c r="X20" s="121">
        <v>1</v>
      </c>
      <c r="Y20" s="122" t="s">
        <v>83</v>
      </c>
      <c r="Z20" s="122" t="s">
        <v>78</v>
      </c>
      <c r="AA20" s="109">
        <f t="shared" si="1"/>
        <v>0.1</v>
      </c>
      <c r="AB20" s="197">
        <f>2729981437/26297284000</f>
        <v>0.1038122962432166</v>
      </c>
      <c r="AC20" s="111">
        <v>1</v>
      </c>
      <c r="AD20" s="122" t="s">
        <v>270</v>
      </c>
      <c r="AE20" s="112" t="s">
        <v>278</v>
      </c>
      <c r="AF20" s="105">
        <f t="shared" si="2"/>
        <v>0.2</v>
      </c>
      <c r="AG20" s="112"/>
      <c r="AH20" s="108">
        <f t="shared" si="3"/>
        <v>0</v>
      </c>
      <c r="AI20" s="112"/>
      <c r="AJ20" s="112"/>
      <c r="AK20" s="105">
        <f t="shared" si="4"/>
        <v>0.4</v>
      </c>
      <c r="AL20" s="106"/>
      <c r="AM20" s="108">
        <f t="shared" si="5"/>
        <v>0</v>
      </c>
      <c r="AN20" s="113"/>
      <c r="AO20" s="112"/>
      <c r="AP20" s="114" t="str">
        <f t="shared" si="6"/>
        <v>Porcentaje de Giros de la Vigencia 2019</v>
      </c>
      <c r="AQ20" s="105">
        <f t="shared" si="7"/>
        <v>0.4</v>
      </c>
      <c r="AR20" s="119"/>
      <c r="AS20" s="115">
        <f t="shared" si="8"/>
        <v>0</v>
      </c>
      <c r="AT20" s="116"/>
    </row>
    <row r="21" spans="1:46" s="117" customFormat="1" ht="101.25" customHeight="1" thickBot="1" x14ac:dyDescent="0.25">
      <c r="A21" s="104">
        <v>6</v>
      </c>
      <c r="B21" s="157" t="s">
        <v>70</v>
      </c>
      <c r="C21" s="157" t="s">
        <v>71</v>
      </c>
      <c r="D21" s="158" t="s">
        <v>254</v>
      </c>
      <c r="E21" s="159">
        <v>0.05</v>
      </c>
      <c r="F21" s="164" t="s">
        <v>79</v>
      </c>
      <c r="G21" s="157" t="s">
        <v>84</v>
      </c>
      <c r="H21" s="157" t="s">
        <v>85</v>
      </c>
      <c r="I21" s="168"/>
      <c r="J21" s="164" t="s">
        <v>65</v>
      </c>
      <c r="K21" s="164" t="s">
        <v>82</v>
      </c>
      <c r="L21" s="162">
        <v>0.05</v>
      </c>
      <c r="M21" s="162">
        <v>0.2</v>
      </c>
      <c r="N21" s="162">
        <v>0.4</v>
      </c>
      <c r="O21" s="162">
        <v>0.5</v>
      </c>
      <c r="P21" s="163">
        <v>0.5</v>
      </c>
      <c r="Q21" s="161" t="s">
        <v>75</v>
      </c>
      <c r="R21" s="157" t="s">
        <v>76</v>
      </c>
      <c r="S21" s="158" t="s">
        <v>59</v>
      </c>
      <c r="T21" s="164" t="s">
        <v>76</v>
      </c>
      <c r="U21" s="164" t="s">
        <v>61</v>
      </c>
      <c r="V21" s="105">
        <f t="shared" si="0"/>
        <v>0.05</v>
      </c>
      <c r="W21" s="106">
        <f>2305994045/5852956675</f>
        <v>0.39398788903558729</v>
      </c>
      <c r="X21" s="121">
        <v>1</v>
      </c>
      <c r="Y21" s="122" t="s">
        <v>86</v>
      </c>
      <c r="Z21" s="122" t="s">
        <v>78</v>
      </c>
      <c r="AA21" s="109">
        <f t="shared" si="1"/>
        <v>0.2</v>
      </c>
      <c r="AB21" s="120">
        <f>2937084895/5852956675</f>
        <v>0.50181217085465613</v>
      </c>
      <c r="AC21" s="111">
        <v>1</v>
      </c>
      <c r="AD21" s="122" t="s">
        <v>274</v>
      </c>
      <c r="AE21" s="112" t="s">
        <v>278</v>
      </c>
      <c r="AF21" s="105">
        <f t="shared" si="2"/>
        <v>0.4</v>
      </c>
      <c r="AG21" s="112"/>
      <c r="AH21" s="108">
        <f t="shared" si="3"/>
        <v>0</v>
      </c>
      <c r="AI21" s="112"/>
      <c r="AJ21" s="112"/>
      <c r="AK21" s="105">
        <f t="shared" si="4"/>
        <v>0.5</v>
      </c>
      <c r="AL21" s="106"/>
      <c r="AM21" s="108">
        <f t="shared" si="5"/>
        <v>0</v>
      </c>
      <c r="AN21" s="113"/>
      <c r="AO21" s="112"/>
      <c r="AP21" s="114" t="str">
        <f t="shared" si="6"/>
        <v>Porcentaje de Giros de Obligaciones por Pagar 2017 y anteirores</v>
      </c>
      <c r="AQ21" s="105">
        <f t="shared" si="7"/>
        <v>0.5</v>
      </c>
      <c r="AR21" s="119"/>
      <c r="AS21" s="115">
        <f t="shared" si="8"/>
        <v>0</v>
      </c>
      <c r="AT21" s="116"/>
    </row>
    <row r="22" spans="1:46" s="117" customFormat="1" ht="159.75" customHeight="1" thickBot="1" x14ac:dyDescent="0.25">
      <c r="A22" s="104">
        <v>6</v>
      </c>
      <c r="B22" s="157" t="s">
        <v>70</v>
      </c>
      <c r="C22" s="157" t="s">
        <v>71</v>
      </c>
      <c r="D22" s="158" t="s">
        <v>255</v>
      </c>
      <c r="E22" s="159">
        <v>0.05</v>
      </c>
      <c r="F22" s="164" t="s">
        <v>79</v>
      </c>
      <c r="G22" s="157" t="s">
        <v>87</v>
      </c>
      <c r="H22" s="157" t="s">
        <v>88</v>
      </c>
      <c r="I22" s="168"/>
      <c r="J22" s="164" t="s">
        <v>65</v>
      </c>
      <c r="K22" s="164" t="s">
        <v>82</v>
      </c>
      <c r="L22" s="162">
        <v>0.1</v>
      </c>
      <c r="M22" s="162">
        <v>0.2</v>
      </c>
      <c r="N22" s="162">
        <v>0.4</v>
      </c>
      <c r="O22" s="162">
        <v>0.5</v>
      </c>
      <c r="P22" s="163">
        <f>+O22</f>
        <v>0.5</v>
      </c>
      <c r="Q22" s="161" t="s">
        <v>75</v>
      </c>
      <c r="R22" s="157" t="s">
        <v>76</v>
      </c>
      <c r="S22" s="158" t="s">
        <v>59</v>
      </c>
      <c r="T22" s="164" t="s">
        <v>76</v>
      </c>
      <c r="U22" s="164" t="s">
        <v>61</v>
      </c>
      <c r="V22" s="105">
        <f t="shared" si="0"/>
        <v>0.1</v>
      </c>
      <c r="W22" s="110">
        <f>2373164349/19266101974</f>
        <v>0.12317823045900173</v>
      </c>
      <c r="X22" s="121">
        <v>1</v>
      </c>
      <c r="Y22" s="122" t="s">
        <v>89</v>
      </c>
      <c r="Z22" s="122" t="s">
        <v>78</v>
      </c>
      <c r="AA22" s="109">
        <f t="shared" si="1"/>
        <v>0.2</v>
      </c>
      <c r="AB22" s="197">
        <f>6004536666/19705472797</f>
        <v>0.30471416381920774</v>
      </c>
      <c r="AC22" s="111">
        <v>1</v>
      </c>
      <c r="AD22" s="122" t="s">
        <v>275</v>
      </c>
      <c r="AE22" s="112" t="s">
        <v>278</v>
      </c>
      <c r="AF22" s="105">
        <f t="shared" si="2"/>
        <v>0.4</v>
      </c>
      <c r="AG22" s="112"/>
      <c r="AH22" s="108">
        <f t="shared" si="3"/>
        <v>0</v>
      </c>
      <c r="AI22" s="112"/>
      <c r="AJ22" s="112"/>
      <c r="AK22" s="105">
        <f t="shared" si="4"/>
        <v>0.5</v>
      </c>
      <c r="AL22" s="106"/>
      <c r="AM22" s="108">
        <f t="shared" si="5"/>
        <v>0</v>
      </c>
      <c r="AN22" s="113"/>
      <c r="AO22" s="112"/>
      <c r="AP22" s="114" t="str">
        <f t="shared" si="6"/>
        <v>Porcentaje de Giros de Obligaciones por Pagar 2018</v>
      </c>
      <c r="AQ22" s="105">
        <f t="shared" si="7"/>
        <v>0.5</v>
      </c>
      <c r="AR22" s="119"/>
      <c r="AS22" s="115">
        <f t="shared" si="8"/>
        <v>0</v>
      </c>
      <c r="AT22" s="116"/>
    </row>
    <row r="23" spans="1:46" s="117" customFormat="1" ht="99.75" customHeight="1" thickBot="1" x14ac:dyDescent="0.25">
      <c r="A23" s="104">
        <v>1</v>
      </c>
      <c r="B23" s="157" t="s">
        <v>90</v>
      </c>
      <c r="C23" s="157" t="s">
        <v>91</v>
      </c>
      <c r="D23" s="157" t="s">
        <v>92</v>
      </c>
      <c r="E23" s="169">
        <v>0.03</v>
      </c>
      <c r="F23" s="161" t="s">
        <v>79</v>
      </c>
      <c r="G23" s="170" t="s">
        <v>93</v>
      </c>
      <c r="H23" s="170" t="s">
        <v>94</v>
      </c>
      <c r="I23" s="171">
        <v>16596</v>
      </c>
      <c r="J23" s="160" t="s">
        <v>55</v>
      </c>
      <c r="K23" s="172" t="s">
        <v>95</v>
      </c>
      <c r="L23" s="173"/>
      <c r="M23" s="173">
        <v>0.3</v>
      </c>
      <c r="N23" s="173"/>
      <c r="O23" s="173">
        <v>0.3</v>
      </c>
      <c r="P23" s="173">
        <f>SUM(L23:O23)</f>
        <v>0.6</v>
      </c>
      <c r="Q23" s="164" t="s">
        <v>57</v>
      </c>
      <c r="R23" s="173" t="s">
        <v>96</v>
      </c>
      <c r="S23" s="164" t="s">
        <v>97</v>
      </c>
      <c r="T23" s="164" t="s">
        <v>96</v>
      </c>
      <c r="U23" s="164" t="s">
        <v>61</v>
      </c>
      <c r="V23" s="105">
        <f t="shared" si="0"/>
        <v>0</v>
      </c>
      <c r="W23" s="124">
        <v>0</v>
      </c>
      <c r="X23" s="107" t="s">
        <v>62</v>
      </c>
      <c r="Y23" s="108" t="s">
        <v>62</v>
      </c>
      <c r="Z23" s="108" t="s">
        <v>62</v>
      </c>
      <c r="AA23" s="109">
        <f t="shared" si="1"/>
        <v>0.3</v>
      </c>
      <c r="AB23" s="198">
        <v>0.12</v>
      </c>
      <c r="AC23" s="111">
        <f>AB23/AA23</f>
        <v>0.4</v>
      </c>
      <c r="AD23" s="125" t="s">
        <v>287</v>
      </c>
      <c r="AE23" s="112" t="s">
        <v>279</v>
      </c>
      <c r="AF23" s="105">
        <f t="shared" si="2"/>
        <v>0</v>
      </c>
      <c r="AG23" s="125"/>
      <c r="AH23" s="108" t="s">
        <v>62</v>
      </c>
      <c r="AI23" s="125"/>
      <c r="AJ23" s="125"/>
      <c r="AK23" s="105">
        <f t="shared" si="4"/>
        <v>0.3</v>
      </c>
      <c r="AL23" s="124"/>
      <c r="AM23" s="108">
        <f t="shared" si="5"/>
        <v>0</v>
      </c>
      <c r="AN23" s="126"/>
      <c r="AO23" s="127"/>
      <c r="AP23" s="114" t="str">
        <f t="shared" si="6"/>
        <v>Porcentaje de impulsos procesales por los inspectores en las Localidades</v>
      </c>
      <c r="AQ23" s="105">
        <f t="shared" si="7"/>
        <v>0.6</v>
      </c>
      <c r="AR23" s="128"/>
      <c r="AS23" s="115">
        <f t="shared" si="8"/>
        <v>0</v>
      </c>
      <c r="AT23" s="129"/>
    </row>
    <row r="24" spans="1:46" s="117" customFormat="1" ht="102" customHeight="1" thickBot="1" x14ac:dyDescent="0.25">
      <c r="A24" s="104">
        <v>1</v>
      </c>
      <c r="B24" s="157" t="s">
        <v>90</v>
      </c>
      <c r="C24" s="157" t="s">
        <v>91</v>
      </c>
      <c r="D24" s="157" t="s">
        <v>98</v>
      </c>
      <c r="E24" s="169">
        <v>0.02</v>
      </c>
      <c r="F24" s="161" t="s">
        <v>79</v>
      </c>
      <c r="G24" s="170" t="s">
        <v>93</v>
      </c>
      <c r="H24" s="170" t="s">
        <v>99</v>
      </c>
      <c r="I24" s="174">
        <v>9850</v>
      </c>
      <c r="J24" s="160" t="s">
        <v>55</v>
      </c>
      <c r="K24" s="172" t="s">
        <v>95</v>
      </c>
      <c r="L24" s="173"/>
      <c r="M24" s="173">
        <v>0.3</v>
      </c>
      <c r="N24" s="173"/>
      <c r="O24" s="173">
        <v>0.3</v>
      </c>
      <c r="P24" s="173">
        <f>SUM(L24:O24)</f>
        <v>0.6</v>
      </c>
      <c r="Q24" s="164" t="s">
        <v>57</v>
      </c>
      <c r="R24" s="173" t="s">
        <v>96</v>
      </c>
      <c r="S24" s="164" t="s">
        <v>97</v>
      </c>
      <c r="T24" s="164" t="s">
        <v>100</v>
      </c>
      <c r="U24" s="164" t="s">
        <v>61</v>
      </c>
      <c r="V24" s="105">
        <f t="shared" si="0"/>
        <v>0</v>
      </c>
      <c r="W24" s="124">
        <v>0</v>
      </c>
      <c r="X24" s="107" t="s">
        <v>62</v>
      </c>
      <c r="Y24" s="108" t="s">
        <v>62</v>
      </c>
      <c r="Z24" s="108" t="s">
        <v>62</v>
      </c>
      <c r="AA24" s="109">
        <f t="shared" si="1"/>
        <v>0.3</v>
      </c>
      <c r="AB24" s="198">
        <v>0.33</v>
      </c>
      <c r="AC24" s="111">
        <v>1</v>
      </c>
      <c r="AD24" s="125" t="s">
        <v>288</v>
      </c>
      <c r="AE24" s="112" t="s">
        <v>279</v>
      </c>
      <c r="AF24" s="105">
        <f t="shared" si="2"/>
        <v>0</v>
      </c>
      <c r="AG24" s="125"/>
      <c r="AH24" s="108" t="s">
        <v>62</v>
      </c>
      <c r="AI24" s="125"/>
      <c r="AJ24" s="125"/>
      <c r="AK24" s="105">
        <f t="shared" si="4"/>
        <v>0.3</v>
      </c>
      <c r="AL24" s="124"/>
      <c r="AM24" s="108">
        <f t="shared" si="5"/>
        <v>0</v>
      </c>
      <c r="AN24" s="126"/>
      <c r="AO24" s="127"/>
      <c r="AP24" s="114" t="str">
        <f t="shared" si="6"/>
        <v>Porcentaje de impulsos procesales por los inspectores en las Localidades</v>
      </c>
      <c r="AQ24" s="105">
        <f t="shared" si="7"/>
        <v>0.6</v>
      </c>
      <c r="AR24" s="128"/>
      <c r="AS24" s="115">
        <f t="shared" si="8"/>
        <v>0</v>
      </c>
      <c r="AT24" s="129"/>
    </row>
    <row r="25" spans="1:46" s="117" customFormat="1" ht="75" customHeight="1" thickBot="1" x14ac:dyDescent="0.25">
      <c r="A25" s="104">
        <v>1</v>
      </c>
      <c r="B25" s="157" t="s">
        <v>90</v>
      </c>
      <c r="C25" s="157" t="s">
        <v>91</v>
      </c>
      <c r="D25" s="175" t="s">
        <v>101</v>
      </c>
      <c r="E25" s="176">
        <v>0.05</v>
      </c>
      <c r="F25" s="172" t="s">
        <v>79</v>
      </c>
      <c r="G25" s="157" t="s">
        <v>102</v>
      </c>
      <c r="H25" s="157" t="s">
        <v>103</v>
      </c>
      <c r="I25" s="177">
        <v>47</v>
      </c>
      <c r="J25" s="160" t="s">
        <v>55</v>
      </c>
      <c r="K25" s="172" t="s">
        <v>104</v>
      </c>
      <c r="L25" s="178">
        <v>10</v>
      </c>
      <c r="M25" s="178">
        <v>10</v>
      </c>
      <c r="N25" s="178">
        <v>12</v>
      </c>
      <c r="O25" s="178">
        <v>10</v>
      </c>
      <c r="P25" s="179">
        <f>SUM(L25:O25)</f>
        <v>42</v>
      </c>
      <c r="Q25" s="164" t="s">
        <v>57</v>
      </c>
      <c r="R25" s="164" t="s">
        <v>105</v>
      </c>
      <c r="S25" s="164" t="s">
        <v>97</v>
      </c>
      <c r="T25" s="172" t="s">
        <v>258</v>
      </c>
      <c r="U25" s="164" t="s">
        <v>61</v>
      </c>
      <c r="V25" s="130">
        <f t="shared" si="0"/>
        <v>10</v>
      </c>
      <c r="W25" s="125">
        <v>16</v>
      </c>
      <c r="X25" s="121">
        <v>1</v>
      </c>
      <c r="Y25" s="131" t="s">
        <v>106</v>
      </c>
      <c r="Z25" s="131" t="s">
        <v>107</v>
      </c>
      <c r="AA25" s="132">
        <f t="shared" si="1"/>
        <v>10</v>
      </c>
      <c r="AB25" s="118">
        <v>10</v>
      </c>
      <c r="AC25" s="111">
        <f>AB25/AA25</f>
        <v>1</v>
      </c>
      <c r="AD25" s="125" t="s">
        <v>277</v>
      </c>
      <c r="AE25" s="112" t="s">
        <v>278</v>
      </c>
      <c r="AF25" s="130">
        <f t="shared" si="2"/>
        <v>12</v>
      </c>
      <c r="AG25" s="125"/>
      <c r="AH25" s="108">
        <f t="shared" si="3"/>
        <v>0</v>
      </c>
      <c r="AI25" s="125"/>
      <c r="AJ25" s="125"/>
      <c r="AK25" s="105">
        <f t="shared" si="4"/>
        <v>10</v>
      </c>
      <c r="AL25" s="124"/>
      <c r="AM25" s="133">
        <f t="shared" si="5"/>
        <v>0</v>
      </c>
      <c r="AN25" s="126"/>
      <c r="AO25" s="127"/>
      <c r="AP25" s="114" t="str">
        <f t="shared" si="6"/>
        <v>Cantidad de acciones de control u operativos en materia de económica realizados</v>
      </c>
      <c r="AQ25" s="130">
        <f t="shared" si="7"/>
        <v>42</v>
      </c>
      <c r="AR25" s="128"/>
      <c r="AS25" s="115">
        <f t="shared" si="8"/>
        <v>0</v>
      </c>
      <c r="AT25" s="129"/>
    </row>
    <row r="26" spans="1:46" s="117" customFormat="1" ht="131.25" customHeight="1" thickBot="1" x14ac:dyDescent="0.25">
      <c r="A26" s="104">
        <v>1</v>
      </c>
      <c r="B26" s="157" t="s">
        <v>90</v>
      </c>
      <c r="C26" s="157" t="s">
        <v>91</v>
      </c>
      <c r="D26" s="175" t="s">
        <v>108</v>
      </c>
      <c r="E26" s="176">
        <v>0.05</v>
      </c>
      <c r="F26" s="172" t="s">
        <v>79</v>
      </c>
      <c r="G26" s="157" t="s">
        <v>109</v>
      </c>
      <c r="H26" s="157" t="s">
        <v>110</v>
      </c>
      <c r="I26" s="177">
        <v>40</v>
      </c>
      <c r="J26" s="160" t="s">
        <v>55</v>
      </c>
      <c r="K26" s="172" t="s">
        <v>111</v>
      </c>
      <c r="L26" s="180">
        <v>6</v>
      </c>
      <c r="M26" s="180">
        <v>6</v>
      </c>
      <c r="N26" s="180">
        <v>6</v>
      </c>
      <c r="O26" s="180">
        <v>6</v>
      </c>
      <c r="P26" s="179">
        <f>SUM(L26:O26)</f>
        <v>24</v>
      </c>
      <c r="Q26" s="164" t="s">
        <v>57</v>
      </c>
      <c r="R26" s="164" t="s">
        <v>105</v>
      </c>
      <c r="S26" s="164" t="s">
        <v>97</v>
      </c>
      <c r="T26" s="172" t="s">
        <v>259</v>
      </c>
      <c r="U26" s="164" t="s">
        <v>61</v>
      </c>
      <c r="V26" s="130">
        <f t="shared" si="0"/>
        <v>6</v>
      </c>
      <c r="W26" s="125">
        <v>1</v>
      </c>
      <c r="X26" s="121">
        <f t="shared" ref="X26:X30" si="9">W26/V26</f>
        <v>0.16666666666666666</v>
      </c>
      <c r="Y26" s="131" t="s">
        <v>112</v>
      </c>
      <c r="Z26" s="131" t="s">
        <v>113</v>
      </c>
      <c r="AA26" s="132">
        <f t="shared" si="1"/>
        <v>6</v>
      </c>
      <c r="AB26" s="118">
        <v>13</v>
      </c>
      <c r="AC26" s="111">
        <v>1</v>
      </c>
      <c r="AD26" s="125" t="s">
        <v>276</v>
      </c>
      <c r="AE26" s="112" t="s">
        <v>278</v>
      </c>
      <c r="AF26" s="130">
        <f t="shared" si="2"/>
        <v>6</v>
      </c>
      <c r="AG26" s="125"/>
      <c r="AH26" s="108">
        <f t="shared" si="3"/>
        <v>0</v>
      </c>
      <c r="AI26" s="125"/>
      <c r="AJ26" s="125"/>
      <c r="AK26" s="105">
        <f t="shared" si="4"/>
        <v>6</v>
      </c>
      <c r="AL26" s="124"/>
      <c r="AM26" s="133">
        <f t="shared" si="5"/>
        <v>0</v>
      </c>
      <c r="AN26" s="126"/>
      <c r="AO26" s="127"/>
      <c r="AP26" s="114" t="str">
        <f t="shared" si="6"/>
        <v>Cantidad de acciones de control u operativos en materia de urbanismo realizados</v>
      </c>
      <c r="AQ26" s="130">
        <f t="shared" si="7"/>
        <v>24</v>
      </c>
      <c r="AR26" s="128"/>
      <c r="AS26" s="115">
        <f t="shared" si="8"/>
        <v>0</v>
      </c>
      <c r="AT26" s="129"/>
    </row>
    <row r="27" spans="1:46" s="117" customFormat="1" ht="90.75" customHeight="1" thickBot="1" x14ac:dyDescent="0.25">
      <c r="A27" s="104">
        <v>1</v>
      </c>
      <c r="B27" s="157" t="s">
        <v>90</v>
      </c>
      <c r="C27" s="157" t="s">
        <v>91</v>
      </c>
      <c r="D27" s="175" t="s">
        <v>114</v>
      </c>
      <c r="E27" s="181">
        <v>0.05</v>
      </c>
      <c r="F27" s="172" t="s">
        <v>79</v>
      </c>
      <c r="G27" s="157" t="s">
        <v>115</v>
      </c>
      <c r="H27" s="157" t="s">
        <v>116</v>
      </c>
      <c r="I27" s="160">
        <v>20</v>
      </c>
      <c r="J27" s="160" t="s">
        <v>55</v>
      </c>
      <c r="K27" s="164" t="s">
        <v>117</v>
      </c>
      <c r="L27" s="180">
        <v>6</v>
      </c>
      <c r="M27" s="180">
        <v>6</v>
      </c>
      <c r="N27" s="180">
        <v>6</v>
      </c>
      <c r="O27" s="180">
        <v>6</v>
      </c>
      <c r="P27" s="179">
        <f>SUM(L27:O27)</f>
        <v>24</v>
      </c>
      <c r="Q27" s="164" t="s">
        <v>57</v>
      </c>
      <c r="R27" s="164" t="s">
        <v>105</v>
      </c>
      <c r="S27" s="164" t="s">
        <v>97</v>
      </c>
      <c r="T27" s="172" t="s">
        <v>260</v>
      </c>
      <c r="U27" s="164" t="s">
        <v>61</v>
      </c>
      <c r="V27" s="130">
        <f t="shared" si="0"/>
        <v>6</v>
      </c>
      <c r="W27" s="125">
        <v>6</v>
      </c>
      <c r="X27" s="121">
        <f t="shared" si="9"/>
        <v>1</v>
      </c>
      <c r="Y27" s="131" t="s">
        <v>118</v>
      </c>
      <c r="Z27" s="131" t="s">
        <v>119</v>
      </c>
      <c r="AA27" s="132">
        <f t="shared" si="1"/>
        <v>6</v>
      </c>
      <c r="AB27" s="118">
        <v>6</v>
      </c>
      <c r="AC27" s="111">
        <f t="shared" ref="AC27:AC32" si="10">AB27/AA27</f>
        <v>1</v>
      </c>
      <c r="AD27" s="125" t="s">
        <v>269</v>
      </c>
      <c r="AE27" s="112" t="s">
        <v>278</v>
      </c>
      <c r="AF27" s="130">
        <f t="shared" si="2"/>
        <v>6</v>
      </c>
      <c r="AG27" s="125"/>
      <c r="AH27" s="108">
        <f t="shared" si="3"/>
        <v>0</v>
      </c>
      <c r="AI27" s="125"/>
      <c r="AJ27" s="125"/>
      <c r="AK27" s="105">
        <f t="shared" si="4"/>
        <v>6</v>
      </c>
      <c r="AL27" s="124"/>
      <c r="AM27" s="133">
        <f t="shared" si="5"/>
        <v>0</v>
      </c>
      <c r="AN27" s="126"/>
      <c r="AO27" s="127"/>
      <c r="AP27" s="114" t="str">
        <f t="shared" si="6"/>
        <v>Cantidad de acciones de control de operativos en materia de urbanismo relacionados con espacio público</v>
      </c>
      <c r="AQ27" s="130">
        <f t="shared" si="7"/>
        <v>24</v>
      </c>
      <c r="AR27" s="128"/>
      <c r="AS27" s="115">
        <f t="shared" si="8"/>
        <v>0</v>
      </c>
      <c r="AT27" s="129"/>
    </row>
    <row r="28" spans="1:46" s="150" customFormat="1" ht="121.5" customHeight="1" thickBot="1" x14ac:dyDescent="0.25">
      <c r="A28" s="134">
        <v>7</v>
      </c>
      <c r="B28" s="182" t="s">
        <v>120</v>
      </c>
      <c r="C28" s="182" t="s">
        <v>121</v>
      </c>
      <c r="D28" s="183" t="s">
        <v>122</v>
      </c>
      <c r="E28" s="184">
        <v>0.1</v>
      </c>
      <c r="F28" s="185" t="s">
        <v>79</v>
      </c>
      <c r="G28" s="183" t="s">
        <v>123</v>
      </c>
      <c r="H28" s="183" t="s">
        <v>124</v>
      </c>
      <c r="I28" s="186">
        <v>0.8</v>
      </c>
      <c r="J28" s="185" t="s">
        <v>125</v>
      </c>
      <c r="K28" s="185" t="s">
        <v>126</v>
      </c>
      <c r="L28" s="184">
        <v>1</v>
      </c>
      <c r="M28" s="184">
        <v>1</v>
      </c>
      <c r="N28" s="184">
        <v>1</v>
      </c>
      <c r="O28" s="184">
        <v>1</v>
      </c>
      <c r="P28" s="184">
        <v>1</v>
      </c>
      <c r="Q28" s="185" t="s">
        <v>57</v>
      </c>
      <c r="R28" s="185" t="s">
        <v>127</v>
      </c>
      <c r="S28" s="185" t="s">
        <v>97</v>
      </c>
      <c r="T28" s="185" t="s">
        <v>128</v>
      </c>
      <c r="U28" s="185" t="s">
        <v>61</v>
      </c>
      <c r="V28" s="135">
        <f t="shared" si="0"/>
        <v>1</v>
      </c>
      <c r="W28" s="136">
        <v>0.33</v>
      </c>
      <c r="X28" s="137">
        <f t="shared" si="9"/>
        <v>0.33</v>
      </c>
      <c r="Y28" s="138" t="s">
        <v>245</v>
      </c>
      <c r="Z28" s="138" t="s">
        <v>246</v>
      </c>
      <c r="AA28" s="139">
        <f t="shared" si="1"/>
        <v>1</v>
      </c>
      <c r="AB28" s="140">
        <v>0.94</v>
      </c>
      <c r="AC28" s="141">
        <f t="shared" si="10"/>
        <v>0.94</v>
      </c>
      <c r="AD28" s="142" t="s">
        <v>280</v>
      </c>
      <c r="AE28" s="142" t="s">
        <v>246</v>
      </c>
      <c r="AF28" s="135">
        <f t="shared" si="2"/>
        <v>1</v>
      </c>
      <c r="AG28" s="142"/>
      <c r="AH28" s="143">
        <f t="shared" si="3"/>
        <v>0</v>
      </c>
      <c r="AI28" s="142"/>
      <c r="AJ28" s="142"/>
      <c r="AK28" s="135">
        <f t="shared" si="4"/>
        <v>1</v>
      </c>
      <c r="AL28" s="136"/>
      <c r="AM28" s="143">
        <f t="shared" si="5"/>
        <v>0</v>
      </c>
      <c r="AN28" s="144"/>
      <c r="AO28" s="145"/>
      <c r="AP28" s="146" t="str">
        <f t="shared" si="6"/>
        <v>Porcentaje del lineamientos de gestión de TIC Impartidas por la DTI del nivel central Cumplidas</v>
      </c>
      <c r="AQ28" s="135">
        <f t="shared" si="7"/>
        <v>1</v>
      </c>
      <c r="AR28" s="147"/>
      <c r="AS28" s="148">
        <f t="shared" si="8"/>
        <v>0</v>
      </c>
      <c r="AT28" s="149"/>
    </row>
    <row r="29" spans="1:46" s="150" customFormat="1" ht="114.75" customHeight="1" thickBot="1" x14ac:dyDescent="0.25">
      <c r="A29" s="134">
        <v>6</v>
      </c>
      <c r="B29" s="182" t="s">
        <v>70</v>
      </c>
      <c r="C29" s="182" t="s">
        <v>129</v>
      </c>
      <c r="D29" s="183" t="s">
        <v>130</v>
      </c>
      <c r="E29" s="184">
        <v>0.04</v>
      </c>
      <c r="F29" s="185" t="s">
        <v>131</v>
      </c>
      <c r="G29" s="187" t="s">
        <v>132</v>
      </c>
      <c r="H29" s="187" t="s">
        <v>133</v>
      </c>
      <c r="I29" s="185">
        <v>1</v>
      </c>
      <c r="J29" s="185" t="s">
        <v>55</v>
      </c>
      <c r="K29" s="187" t="s">
        <v>134</v>
      </c>
      <c r="L29" s="185">
        <v>0</v>
      </c>
      <c r="M29" s="185">
        <v>0</v>
      </c>
      <c r="N29" s="185">
        <v>1</v>
      </c>
      <c r="O29" s="185">
        <v>0</v>
      </c>
      <c r="P29" s="185">
        <f>+SUM(L29:O29)</f>
        <v>1</v>
      </c>
      <c r="Q29" s="185" t="s">
        <v>57</v>
      </c>
      <c r="R29" s="185" t="s">
        <v>135</v>
      </c>
      <c r="S29" s="185" t="s">
        <v>136</v>
      </c>
      <c r="T29" s="188" t="s">
        <v>137</v>
      </c>
      <c r="U29" s="185" t="s">
        <v>61</v>
      </c>
      <c r="V29" s="151">
        <f t="shared" si="0"/>
        <v>0</v>
      </c>
      <c r="W29" s="151">
        <f t="shared" si="0"/>
        <v>0</v>
      </c>
      <c r="X29" s="152" t="s">
        <v>62</v>
      </c>
      <c r="Y29" s="143" t="s">
        <v>62</v>
      </c>
      <c r="Z29" s="143" t="s">
        <v>62</v>
      </c>
      <c r="AA29" s="141" t="s">
        <v>62</v>
      </c>
      <c r="AB29" s="141" t="s">
        <v>62</v>
      </c>
      <c r="AC29" s="141" t="s">
        <v>62</v>
      </c>
      <c r="AD29" s="141" t="s">
        <v>62</v>
      </c>
      <c r="AE29" s="141" t="s">
        <v>62</v>
      </c>
      <c r="AF29" s="135">
        <f t="shared" si="2"/>
        <v>1</v>
      </c>
      <c r="AG29" s="142"/>
      <c r="AH29" s="143">
        <f t="shared" si="3"/>
        <v>0</v>
      </c>
      <c r="AI29" s="142"/>
      <c r="AJ29" s="142"/>
      <c r="AK29" s="135">
        <f t="shared" si="4"/>
        <v>0</v>
      </c>
      <c r="AL29" s="136"/>
      <c r="AM29" s="143" t="s">
        <v>62</v>
      </c>
      <c r="AN29" s="144"/>
      <c r="AO29" s="145"/>
      <c r="AP29" s="146" t="str">
        <f t="shared" si="6"/>
        <v>Propuesta de buena práctica de gestión registrada  por proceso o Alcaldía Local en la herramienta de gestión del conocimiento (AGORA).</v>
      </c>
      <c r="AQ29" s="135">
        <f t="shared" si="7"/>
        <v>1</v>
      </c>
      <c r="AR29" s="147"/>
      <c r="AS29" s="148">
        <f t="shared" si="8"/>
        <v>0</v>
      </c>
      <c r="AT29" s="149"/>
    </row>
    <row r="30" spans="1:46" s="150" customFormat="1" ht="141" customHeight="1" thickBot="1" x14ac:dyDescent="0.25">
      <c r="A30" s="134">
        <v>6</v>
      </c>
      <c r="B30" s="182" t="s">
        <v>70</v>
      </c>
      <c r="C30" s="182" t="s">
        <v>129</v>
      </c>
      <c r="D30" s="183" t="s">
        <v>138</v>
      </c>
      <c r="E30" s="184">
        <v>0.04</v>
      </c>
      <c r="F30" s="185" t="s">
        <v>131</v>
      </c>
      <c r="G30" s="187" t="s">
        <v>139</v>
      </c>
      <c r="H30" s="187" t="s">
        <v>256</v>
      </c>
      <c r="I30" s="186" t="s">
        <v>140</v>
      </c>
      <c r="J30" s="185" t="s">
        <v>125</v>
      </c>
      <c r="K30" s="187" t="s">
        <v>141</v>
      </c>
      <c r="L30" s="184">
        <v>1</v>
      </c>
      <c r="M30" s="184">
        <v>1</v>
      </c>
      <c r="N30" s="184">
        <v>1</v>
      </c>
      <c r="O30" s="184">
        <v>1</v>
      </c>
      <c r="P30" s="184">
        <v>1</v>
      </c>
      <c r="Q30" s="185" t="s">
        <v>57</v>
      </c>
      <c r="R30" s="185" t="s">
        <v>142</v>
      </c>
      <c r="S30" s="185" t="s">
        <v>136</v>
      </c>
      <c r="T30" s="185" t="s">
        <v>143</v>
      </c>
      <c r="U30" s="185" t="s">
        <v>61</v>
      </c>
      <c r="V30" s="135">
        <f t="shared" si="0"/>
        <v>1</v>
      </c>
      <c r="W30" s="136">
        <v>0.8</v>
      </c>
      <c r="X30" s="137">
        <f t="shared" si="9"/>
        <v>0.8</v>
      </c>
      <c r="Y30" s="138" t="s">
        <v>247</v>
      </c>
      <c r="Z30" s="138" t="s">
        <v>144</v>
      </c>
      <c r="AA30" s="139">
        <f t="shared" si="1"/>
        <v>1</v>
      </c>
      <c r="AB30" s="140">
        <v>0.82</v>
      </c>
      <c r="AC30" s="141">
        <f t="shared" si="10"/>
        <v>0.82</v>
      </c>
      <c r="AD30" s="142" t="s">
        <v>281</v>
      </c>
      <c r="AE30" s="142" t="s">
        <v>283</v>
      </c>
      <c r="AF30" s="135">
        <f t="shared" si="2"/>
        <v>1</v>
      </c>
      <c r="AG30" s="142"/>
      <c r="AH30" s="143">
        <f t="shared" si="3"/>
        <v>0</v>
      </c>
      <c r="AI30" s="142"/>
      <c r="AJ30" s="142"/>
      <c r="AK30" s="135">
        <f t="shared" si="4"/>
        <v>1</v>
      </c>
      <c r="AL30" s="136"/>
      <c r="AM30" s="143">
        <f t="shared" si="5"/>
        <v>0</v>
      </c>
      <c r="AN30" s="144"/>
      <c r="AO30" s="145"/>
      <c r="AP30" s="146" t="str">
        <f t="shared" si="6"/>
        <v>Acciones correctivas documentadas y vigentes</v>
      </c>
      <c r="AQ30" s="135">
        <f t="shared" si="7"/>
        <v>1</v>
      </c>
      <c r="AR30" s="147"/>
      <c r="AS30" s="148">
        <f t="shared" si="8"/>
        <v>0</v>
      </c>
      <c r="AT30" s="149"/>
    </row>
    <row r="31" spans="1:46" s="150" customFormat="1" ht="168.75" customHeight="1" thickBot="1" x14ac:dyDescent="0.25">
      <c r="A31" s="134">
        <v>6</v>
      </c>
      <c r="B31" s="182" t="s">
        <v>70</v>
      </c>
      <c r="C31" s="182" t="s">
        <v>129</v>
      </c>
      <c r="D31" s="183" t="s">
        <v>145</v>
      </c>
      <c r="E31" s="184">
        <v>0.04</v>
      </c>
      <c r="F31" s="185" t="s">
        <v>131</v>
      </c>
      <c r="G31" s="183" t="s">
        <v>146</v>
      </c>
      <c r="H31" s="183" t="s">
        <v>147</v>
      </c>
      <c r="I31" s="185">
        <v>685</v>
      </c>
      <c r="J31" s="185" t="s">
        <v>65</v>
      </c>
      <c r="K31" s="183" t="s">
        <v>148</v>
      </c>
      <c r="L31" s="189">
        <v>0.05</v>
      </c>
      <c r="M31" s="189">
        <v>0.25</v>
      </c>
      <c r="N31" s="189">
        <v>0.5</v>
      </c>
      <c r="O31" s="189">
        <v>1</v>
      </c>
      <c r="P31" s="190">
        <v>1</v>
      </c>
      <c r="Q31" s="185" t="s">
        <v>57</v>
      </c>
      <c r="R31" s="185" t="s">
        <v>149</v>
      </c>
      <c r="S31" s="185" t="s">
        <v>136</v>
      </c>
      <c r="T31" s="185" t="s">
        <v>148</v>
      </c>
      <c r="U31" s="185" t="s">
        <v>61</v>
      </c>
      <c r="V31" s="135">
        <f t="shared" si="0"/>
        <v>0.05</v>
      </c>
      <c r="W31" s="136">
        <v>0.22</v>
      </c>
      <c r="X31" s="153">
        <v>1</v>
      </c>
      <c r="Y31" s="138" t="s">
        <v>249</v>
      </c>
      <c r="Z31" s="138" t="s">
        <v>248</v>
      </c>
      <c r="AA31" s="139">
        <f t="shared" si="1"/>
        <v>0.25</v>
      </c>
      <c r="AB31" s="140">
        <v>1.65</v>
      </c>
      <c r="AC31" s="141">
        <v>1</v>
      </c>
      <c r="AD31" s="142" t="s">
        <v>282</v>
      </c>
      <c r="AE31" s="142" t="s">
        <v>284</v>
      </c>
      <c r="AF31" s="135">
        <f t="shared" si="2"/>
        <v>0.5</v>
      </c>
      <c r="AG31" s="142"/>
      <c r="AH31" s="143">
        <f t="shared" si="3"/>
        <v>0</v>
      </c>
      <c r="AI31" s="142"/>
      <c r="AJ31" s="142"/>
      <c r="AK31" s="135">
        <f t="shared" si="4"/>
        <v>1</v>
      </c>
      <c r="AL31" s="136"/>
      <c r="AM31" s="143">
        <f t="shared" si="5"/>
        <v>0</v>
      </c>
      <c r="AN31" s="144"/>
      <c r="AO31" s="145"/>
      <c r="AP31" s="146" t="str">
        <f t="shared" si="6"/>
        <v xml:space="preserve">Porcentaje de requerimientos ciudadanos con respuesta de fondo con corte a 31 de diciembre de 2018, según verificación efectuada por el proceso de Servicio a la Ciudadanía </v>
      </c>
      <c r="AQ31" s="135">
        <f t="shared" si="7"/>
        <v>1</v>
      </c>
      <c r="AR31" s="147"/>
      <c r="AS31" s="148">
        <f t="shared" si="8"/>
        <v>0</v>
      </c>
      <c r="AT31" s="149"/>
    </row>
    <row r="32" spans="1:46" s="150" customFormat="1" ht="360.75" thickBot="1" x14ac:dyDescent="0.25">
      <c r="A32" s="134">
        <v>6</v>
      </c>
      <c r="B32" s="182" t="s">
        <v>70</v>
      </c>
      <c r="C32" s="182" t="s">
        <v>129</v>
      </c>
      <c r="D32" s="183" t="s">
        <v>150</v>
      </c>
      <c r="E32" s="184">
        <v>0.04</v>
      </c>
      <c r="F32" s="185" t="s">
        <v>131</v>
      </c>
      <c r="G32" s="187" t="s">
        <v>151</v>
      </c>
      <c r="H32" s="183" t="s">
        <v>152</v>
      </c>
      <c r="I32" s="186" t="s">
        <v>140</v>
      </c>
      <c r="J32" s="185" t="s">
        <v>125</v>
      </c>
      <c r="K32" s="185" t="s">
        <v>153</v>
      </c>
      <c r="L32" s="186">
        <v>0</v>
      </c>
      <c r="M32" s="186">
        <v>0.7</v>
      </c>
      <c r="N32" s="186">
        <v>0</v>
      </c>
      <c r="O32" s="186">
        <v>0.7</v>
      </c>
      <c r="P32" s="186">
        <v>0.7</v>
      </c>
      <c r="Q32" s="185" t="s">
        <v>57</v>
      </c>
      <c r="R32" s="185" t="s">
        <v>154</v>
      </c>
      <c r="S32" s="185" t="s">
        <v>136</v>
      </c>
      <c r="T32" s="185" t="s">
        <v>155</v>
      </c>
      <c r="U32" s="185" t="s">
        <v>61</v>
      </c>
      <c r="V32" s="135">
        <f t="shared" si="0"/>
        <v>0</v>
      </c>
      <c r="W32" s="142">
        <v>0</v>
      </c>
      <c r="X32" s="152" t="s">
        <v>62</v>
      </c>
      <c r="Y32" s="143" t="s">
        <v>62</v>
      </c>
      <c r="Z32" s="143" t="s">
        <v>62</v>
      </c>
      <c r="AA32" s="139">
        <f t="shared" si="1"/>
        <v>0.7</v>
      </c>
      <c r="AB32" s="140">
        <v>0.67</v>
      </c>
      <c r="AC32" s="141">
        <f t="shared" si="10"/>
        <v>0.9571428571428573</v>
      </c>
      <c r="AD32" s="142" t="s">
        <v>285</v>
      </c>
      <c r="AE32" s="142" t="s">
        <v>286</v>
      </c>
      <c r="AF32" s="135">
        <f t="shared" si="2"/>
        <v>0</v>
      </c>
      <c r="AG32" s="142"/>
      <c r="AH32" s="143" t="s">
        <v>62</v>
      </c>
      <c r="AI32" s="142"/>
      <c r="AJ32" s="142"/>
      <c r="AK32" s="135">
        <f t="shared" si="4"/>
        <v>0.7</v>
      </c>
      <c r="AL32" s="136"/>
      <c r="AM32" s="143">
        <f t="shared" si="5"/>
        <v>0</v>
      </c>
      <c r="AN32" s="144"/>
      <c r="AO32" s="145"/>
      <c r="AP32" s="146" t="str">
        <f t="shared" si="6"/>
        <v>Cumplimiento de criterios ambientales</v>
      </c>
      <c r="AQ32" s="135">
        <f t="shared" si="7"/>
        <v>0.7</v>
      </c>
      <c r="AR32" s="147"/>
      <c r="AS32" s="148">
        <f t="shared" si="8"/>
        <v>0</v>
      </c>
      <c r="AT32" s="149"/>
    </row>
    <row r="33" spans="1:46" s="150" customFormat="1" ht="75" customHeight="1" thickBot="1" x14ac:dyDescent="0.25">
      <c r="A33" s="134">
        <v>6</v>
      </c>
      <c r="B33" s="182" t="s">
        <v>70</v>
      </c>
      <c r="C33" s="182" t="s">
        <v>129</v>
      </c>
      <c r="D33" s="183" t="s">
        <v>262</v>
      </c>
      <c r="E33" s="184">
        <v>0.04</v>
      </c>
      <c r="F33" s="185" t="s">
        <v>131</v>
      </c>
      <c r="G33" s="185" t="s">
        <v>156</v>
      </c>
      <c r="H33" s="187" t="s">
        <v>157</v>
      </c>
      <c r="I33" s="186" t="s">
        <v>140</v>
      </c>
      <c r="J33" s="185" t="s">
        <v>125</v>
      </c>
      <c r="K33" s="185" t="s">
        <v>158</v>
      </c>
      <c r="L33" s="186">
        <v>0</v>
      </c>
      <c r="M33" s="186">
        <v>0</v>
      </c>
      <c r="N33" s="186">
        <v>0.8</v>
      </c>
      <c r="O33" s="186">
        <v>0</v>
      </c>
      <c r="P33" s="186">
        <v>0.8</v>
      </c>
      <c r="Q33" s="185" t="s">
        <v>57</v>
      </c>
      <c r="R33" s="185" t="s">
        <v>154</v>
      </c>
      <c r="S33" s="185" t="s">
        <v>136</v>
      </c>
      <c r="T33" s="185" t="s">
        <v>154</v>
      </c>
      <c r="U33" s="185" t="s">
        <v>61</v>
      </c>
      <c r="V33" s="135">
        <f t="shared" si="0"/>
        <v>0</v>
      </c>
      <c r="W33" s="135">
        <f t="shared" si="0"/>
        <v>0</v>
      </c>
      <c r="X33" s="152" t="s">
        <v>62</v>
      </c>
      <c r="Y33" s="143" t="s">
        <v>62</v>
      </c>
      <c r="Z33" s="143" t="s">
        <v>62</v>
      </c>
      <c r="AA33" s="141" t="s">
        <v>62</v>
      </c>
      <c r="AB33" s="141" t="s">
        <v>62</v>
      </c>
      <c r="AC33" s="141" t="s">
        <v>62</v>
      </c>
      <c r="AD33" s="141" t="s">
        <v>62</v>
      </c>
      <c r="AE33" s="141" t="s">
        <v>62</v>
      </c>
      <c r="AF33" s="135">
        <f t="shared" si="2"/>
        <v>0.8</v>
      </c>
      <c r="AG33" s="142"/>
      <c r="AH33" s="143" t="s">
        <v>62</v>
      </c>
      <c r="AI33" s="142"/>
      <c r="AJ33" s="142"/>
      <c r="AK33" s="135">
        <f t="shared" si="4"/>
        <v>0</v>
      </c>
      <c r="AL33" s="136"/>
      <c r="AM33" s="143" t="e">
        <f t="shared" si="5"/>
        <v>#DIV/0!</v>
      </c>
      <c r="AN33" s="144"/>
      <c r="AO33" s="145"/>
      <c r="AP33" s="146" t="str">
        <f t="shared" si="6"/>
        <v>Nivel de conocimientos de MIPG</v>
      </c>
      <c r="AQ33" s="135">
        <f t="shared" si="7"/>
        <v>0.8</v>
      </c>
      <c r="AR33" s="147"/>
      <c r="AS33" s="148">
        <f t="shared" si="8"/>
        <v>0</v>
      </c>
      <c r="AT33" s="149"/>
    </row>
    <row r="34" spans="1:46" ht="55.5" customHeight="1" thickBot="1" x14ac:dyDescent="0.35">
      <c r="A34" s="63"/>
      <c r="B34" s="279" t="s">
        <v>159</v>
      </c>
      <c r="C34" s="280"/>
      <c r="D34" s="280"/>
      <c r="E34" s="64">
        <f>SUM(E17:E33)</f>
        <v>1.0000000000000002</v>
      </c>
      <c r="F34" s="65"/>
      <c r="G34" s="66"/>
      <c r="H34" s="67"/>
      <c r="I34" s="67"/>
      <c r="J34" s="67"/>
      <c r="K34" s="67"/>
      <c r="L34" s="67"/>
      <c r="M34" s="67"/>
      <c r="N34" s="67"/>
      <c r="O34" s="67"/>
      <c r="P34" s="68"/>
      <c r="Q34" s="67"/>
      <c r="R34" s="67"/>
      <c r="S34" s="67"/>
      <c r="T34" s="67"/>
      <c r="U34" s="67"/>
      <c r="V34" s="260" t="s">
        <v>160</v>
      </c>
      <c r="W34" s="260"/>
      <c r="X34" s="156">
        <f>AVERAGE(X17:X33)</f>
        <v>0.84515151515151521</v>
      </c>
      <c r="Y34" s="69"/>
      <c r="Z34" s="70"/>
      <c r="AA34" s="277" t="s">
        <v>161</v>
      </c>
      <c r="AB34" s="277"/>
      <c r="AC34" s="196">
        <f>AVERAGE(AC17:AC33)</f>
        <v>0.84559361995167037</v>
      </c>
      <c r="AD34" s="69"/>
      <c r="AE34" s="70"/>
      <c r="AF34" s="260" t="s">
        <v>162</v>
      </c>
      <c r="AG34" s="260"/>
      <c r="AH34" s="69">
        <f>AVERAGE(AH17:AH22)</f>
        <v>0.16325361648564163</v>
      </c>
      <c r="AI34" s="69"/>
      <c r="AJ34" s="70"/>
      <c r="AK34" s="263" t="s">
        <v>163</v>
      </c>
      <c r="AL34" s="263"/>
      <c r="AM34" s="69">
        <f>AVERAGE(AM17:AM22)</f>
        <v>0</v>
      </c>
      <c r="AN34" s="69"/>
      <c r="AO34" s="271" t="s">
        <v>164</v>
      </c>
      <c r="AP34" s="272"/>
      <c r="AQ34" s="273"/>
      <c r="AR34" s="71" t="e">
        <f>AVERAGE(AR17:AR22)</f>
        <v>#DIV/0!</v>
      </c>
      <c r="AS34" s="71"/>
      <c r="AT34" s="72"/>
    </row>
    <row r="35" spans="1:46" ht="15.75" customHeight="1" x14ac:dyDescent="0.3">
      <c r="A35" s="39"/>
      <c r="B35" s="73"/>
      <c r="C35" s="73"/>
      <c r="D35" s="74"/>
      <c r="E35" s="75"/>
      <c r="F35" s="73"/>
      <c r="G35" s="73"/>
      <c r="H35" s="35"/>
      <c r="I35" s="35"/>
      <c r="J35" s="35"/>
      <c r="K35" s="35"/>
      <c r="L35" s="35"/>
      <c r="M35" s="35"/>
      <c r="N35" s="35"/>
      <c r="O35" s="35"/>
      <c r="P35" s="39"/>
      <c r="Q35" s="35"/>
      <c r="R35" s="35"/>
      <c r="S35" s="35"/>
      <c r="T35" s="35"/>
      <c r="U35" s="35"/>
      <c r="V35" s="267"/>
      <c r="W35" s="267"/>
      <c r="X35" s="37"/>
      <c r="Y35" s="76"/>
      <c r="Z35" s="76"/>
      <c r="AA35" s="267"/>
      <c r="AB35" s="267"/>
      <c r="AC35" s="37"/>
      <c r="AD35" s="76"/>
      <c r="AE35" s="76"/>
      <c r="AF35" s="267"/>
      <c r="AG35" s="267"/>
      <c r="AH35" s="37"/>
      <c r="AI35" s="76"/>
      <c r="AJ35" s="76"/>
      <c r="AK35" s="267"/>
      <c r="AL35" s="267"/>
      <c r="AM35" s="37"/>
      <c r="AN35" s="76"/>
      <c r="AO35" s="76"/>
      <c r="AP35" s="267"/>
      <c r="AQ35" s="267"/>
      <c r="AR35" s="267"/>
      <c r="AS35" s="37"/>
      <c r="AT35" s="76"/>
    </row>
    <row r="36" spans="1:46" ht="15.75" customHeight="1" thickBot="1" x14ac:dyDescent="0.35">
      <c r="A36" s="39"/>
      <c r="B36" s="73"/>
      <c r="C36" s="73"/>
      <c r="D36" s="74"/>
      <c r="E36" s="75"/>
      <c r="F36" s="73"/>
      <c r="G36" s="73"/>
      <c r="H36" s="35"/>
      <c r="I36" s="35"/>
      <c r="J36" s="35"/>
      <c r="K36" s="35"/>
      <c r="L36" s="35"/>
      <c r="M36" s="35"/>
      <c r="N36" s="35"/>
      <c r="O36" s="35"/>
      <c r="P36" s="39"/>
      <c r="Q36" s="35"/>
      <c r="R36" s="35"/>
      <c r="S36" s="35"/>
      <c r="T36" s="35"/>
      <c r="U36" s="35"/>
      <c r="V36" s="267"/>
      <c r="W36" s="267"/>
      <c r="X36" s="77"/>
      <c r="Y36" s="76"/>
      <c r="Z36" s="76"/>
      <c r="AA36" s="267"/>
      <c r="AB36" s="267"/>
      <c r="AC36" s="77"/>
      <c r="AD36" s="76"/>
      <c r="AE36" s="76"/>
      <c r="AF36" s="267"/>
      <c r="AG36" s="267"/>
      <c r="AH36" s="78"/>
      <c r="AI36" s="76"/>
      <c r="AJ36" s="76"/>
      <c r="AK36" s="267"/>
      <c r="AL36" s="267"/>
      <c r="AM36" s="78"/>
      <c r="AN36" s="76"/>
      <c r="AO36" s="76"/>
      <c r="AP36" s="267"/>
      <c r="AQ36" s="267"/>
      <c r="AR36" s="267"/>
      <c r="AS36" s="78"/>
      <c r="AT36" s="76"/>
    </row>
    <row r="37" spans="1:46" ht="29.25" customHeight="1" x14ac:dyDescent="0.3">
      <c r="A37" s="39"/>
      <c r="B37" s="281" t="s">
        <v>165</v>
      </c>
      <c r="C37" s="282"/>
      <c r="D37" s="283"/>
      <c r="E37" s="79"/>
      <c r="F37" s="252" t="s">
        <v>166</v>
      </c>
      <c r="G37" s="253"/>
      <c r="H37" s="253"/>
      <c r="I37" s="254"/>
      <c r="J37" s="252" t="s">
        <v>167</v>
      </c>
      <c r="K37" s="253"/>
      <c r="L37" s="253"/>
      <c r="M37" s="253"/>
      <c r="N37" s="253"/>
      <c r="O37" s="253"/>
      <c r="P37" s="254"/>
      <c r="Q37" s="35"/>
      <c r="R37" s="35"/>
      <c r="S37" s="35"/>
      <c r="T37" s="35"/>
      <c r="U37" s="35"/>
      <c r="V37" s="267"/>
      <c r="W37" s="267"/>
      <c r="X37" s="77"/>
      <c r="Y37" s="76"/>
      <c r="Z37" s="76"/>
      <c r="AA37" s="267"/>
      <c r="AB37" s="267"/>
      <c r="AC37" s="77"/>
      <c r="AD37" s="76"/>
      <c r="AE37" s="76"/>
      <c r="AF37" s="267"/>
      <c r="AG37" s="267"/>
      <c r="AH37" s="78"/>
      <c r="AI37" s="76"/>
      <c r="AJ37" s="76"/>
      <c r="AK37" s="267"/>
      <c r="AL37" s="267"/>
      <c r="AM37" s="78"/>
      <c r="AN37" s="76"/>
      <c r="AO37" s="76"/>
      <c r="AP37" s="267"/>
      <c r="AQ37" s="267"/>
      <c r="AR37" s="267"/>
      <c r="AS37" s="78"/>
      <c r="AT37" s="76"/>
    </row>
    <row r="38" spans="1:46" ht="51" customHeight="1" x14ac:dyDescent="0.3">
      <c r="A38" s="39"/>
      <c r="B38" s="268" t="s">
        <v>168</v>
      </c>
      <c r="C38" s="269"/>
      <c r="D38" s="80"/>
      <c r="E38" s="81"/>
      <c r="F38" s="274" t="s">
        <v>168</v>
      </c>
      <c r="G38" s="275"/>
      <c r="H38" s="275"/>
      <c r="I38" s="276"/>
      <c r="J38" s="274" t="s">
        <v>168</v>
      </c>
      <c r="K38" s="275"/>
      <c r="L38" s="275"/>
      <c r="M38" s="275"/>
      <c r="N38" s="275"/>
      <c r="O38" s="275"/>
      <c r="P38" s="276"/>
      <c r="Q38" s="35"/>
      <c r="R38" s="35"/>
      <c r="S38" s="35"/>
      <c r="T38" s="35"/>
      <c r="U38" s="35"/>
      <c r="V38" s="270"/>
      <c r="W38" s="270"/>
      <c r="X38" s="37"/>
      <c r="Y38" s="76"/>
      <c r="Z38" s="76"/>
      <c r="AA38" s="270"/>
      <c r="AB38" s="270"/>
      <c r="AC38" s="37"/>
      <c r="AD38" s="76"/>
      <c r="AE38" s="76"/>
      <c r="AF38" s="270"/>
      <c r="AG38" s="270"/>
      <c r="AH38" s="37"/>
      <c r="AI38" s="76"/>
      <c r="AJ38" s="76"/>
      <c r="AK38" s="270"/>
      <c r="AL38" s="270"/>
      <c r="AM38" s="37"/>
      <c r="AN38" s="76"/>
      <c r="AO38" s="76"/>
      <c r="AP38" s="270"/>
      <c r="AQ38" s="270"/>
      <c r="AR38" s="270"/>
      <c r="AS38" s="37"/>
      <c r="AT38" s="76"/>
    </row>
    <row r="39" spans="1:46" ht="30" customHeight="1" x14ac:dyDescent="0.3">
      <c r="A39" s="39"/>
      <c r="B39" s="264"/>
      <c r="C39" s="265"/>
      <c r="D39" s="80"/>
      <c r="E39" s="81"/>
      <c r="F39" s="252"/>
      <c r="G39" s="253"/>
      <c r="H39" s="252"/>
      <c r="I39" s="253"/>
      <c r="J39" s="252"/>
      <c r="K39" s="253"/>
      <c r="L39" s="253"/>
      <c r="M39" s="253"/>
      <c r="N39" s="253"/>
      <c r="O39" s="253"/>
      <c r="P39" s="254"/>
      <c r="Q39" s="35"/>
      <c r="R39" s="35"/>
      <c r="S39" s="35"/>
      <c r="T39" s="35"/>
      <c r="U39" s="35"/>
      <c r="V39" s="35"/>
      <c r="W39" s="35"/>
      <c r="X39" s="82"/>
      <c r="Y39" s="35"/>
      <c r="Z39" s="35"/>
      <c r="AA39" s="35"/>
      <c r="AB39" s="35"/>
      <c r="AC39" s="82"/>
      <c r="AD39" s="35"/>
      <c r="AE39" s="35"/>
      <c r="AF39" s="35"/>
      <c r="AG39" s="35"/>
      <c r="AH39" s="82"/>
      <c r="AI39" s="35"/>
      <c r="AJ39" s="35"/>
      <c r="AK39" s="35"/>
      <c r="AL39" s="35"/>
      <c r="AM39" s="82"/>
      <c r="AN39" s="35"/>
      <c r="AO39" s="35"/>
      <c r="AP39" s="35"/>
      <c r="AQ39" s="35"/>
      <c r="AR39" s="35"/>
      <c r="AS39" s="82"/>
      <c r="AT39" s="35"/>
    </row>
    <row r="40" spans="1:46" x14ac:dyDescent="0.3">
      <c r="A40" s="39"/>
      <c r="B40" s="264"/>
      <c r="C40" s="265"/>
      <c r="D40" s="80"/>
      <c r="E40" s="81"/>
      <c r="F40" s="252"/>
      <c r="G40" s="253"/>
      <c r="H40" s="253"/>
      <c r="I40" s="254"/>
      <c r="J40" s="264"/>
      <c r="K40" s="265"/>
      <c r="L40" s="265"/>
      <c r="M40" s="265"/>
      <c r="N40" s="265"/>
      <c r="O40" s="265"/>
      <c r="P40" s="266"/>
      <c r="Q40" s="35"/>
      <c r="R40" s="35"/>
      <c r="S40" s="35"/>
      <c r="T40" s="35"/>
      <c r="U40" s="35"/>
      <c r="V40" s="35"/>
      <c r="W40" s="35"/>
      <c r="X40" s="82"/>
      <c r="Y40" s="35"/>
      <c r="Z40" s="35"/>
      <c r="AA40" s="35"/>
      <c r="AB40" s="35"/>
      <c r="AC40" s="82"/>
      <c r="AD40" s="35"/>
      <c r="AE40" s="35"/>
      <c r="AF40" s="35"/>
      <c r="AG40" s="35"/>
      <c r="AH40" s="82"/>
      <c r="AI40" s="35"/>
      <c r="AJ40" s="35"/>
      <c r="AK40" s="35"/>
      <c r="AL40" s="35"/>
      <c r="AM40" s="82"/>
      <c r="AN40" s="35"/>
      <c r="AO40" s="35"/>
      <c r="AP40" s="35"/>
      <c r="AQ40" s="35"/>
      <c r="AR40" s="35"/>
      <c r="AS40" s="82"/>
      <c r="AT40" s="35"/>
    </row>
    <row r="41" spans="1:46" x14ac:dyDescent="0.3"/>
    <row r="42" spans="1:46" hidden="1" x14ac:dyDescent="0.3"/>
    <row r="43" spans="1:46" hidden="1" x14ac:dyDescent="0.3"/>
    <row r="44" spans="1:46" hidden="1" x14ac:dyDescent="0.3"/>
    <row r="45" spans="1:46" ht="48.75" hidden="1" customHeight="1" x14ac:dyDescent="0.3">
      <c r="A45" s="85"/>
    </row>
    <row r="46" spans="1:46" hidden="1" x14ac:dyDescent="0.3"/>
    <row r="47" spans="1:46" hidden="1" x14ac:dyDescent="0.3"/>
    <row r="48" spans="1:46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</sheetData>
  <sheetProtection algorithmName="SHA-512" hashValue="PQ1ZTj9DdSr9by8JincoYOZYBlTNCQO312hPLIaDXpKtWyCk/nGeaOsiTlnxVm1Ewb+zw4WSP61C2+f0u0xiTw==" saltValue="aT1b7b5T8V1hzg6V016tvg==" spinCount="100000" sheet="1" objects="1" scenarios="1"/>
  <mergeCells count="92">
    <mergeCell ref="C15:C16"/>
    <mergeCell ref="B34:D34"/>
    <mergeCell ref="F38:I38"/>
    <mergeCell ref="V38:W38"/>
    <mergeCell ref="V36:W36"/>
    <mergeCell ref="B37:D37"/>
    <mergeCell ref="F37:I37"/>
    <mergeCell ref="J37:P37"/>
    <mergeCell ref="V37:W37"/>
    <mergeCell ref="AO34:AQ34"/>
    <mergeCell ref="J38:P38"/>
    <mergeCell ref="V35:W35"/>
    <mergeCell ref="AK38:AL38"/>
    <mergeCell ref="AP37:AR37"/>
    <mergeCell ref="AP38:AR38"/>
    <mergeCell ref="AP36:AR36"/>
    <mergeCell ref="AK36:AL36"/>
    <mergeCell ref="AF36:AG36"/>
    <mergeCell ref="AA36:AB36"/>
    <mergeCell ref="AA37:AB37"/>
    <mergeCell ref="AF37:AG37"/>
    <mergeCell ref="AF35:AG35"/>
    <mergeCell ref="AK35:AL35"/>
    <mergeCell ref="AP35:AR35"/>
    <mergeCell ref="AA34:AB34"/>
    <mergeCell ref="AK34:AL34"/>
    <mergeCell ref="B40:C40"/>
    <mergeCell ref="F40:I40"/>
    <mergeCell ref="J40:P40"/>
    <mergeCell ref="AK37:AL37"/>
    <mergeCell ref="B38:C38"/>
    <mergeCell ref="F39:G39"/>
    <mergeCell ref="H39:I39"/>
    <mergeCell ref="B39:C39"/>
    <mergeCell ref="AA35:AB35"/>
    <mergeCell ref="AA38:AB38"/>
    <mergeCell ref="AF38:AG38"/>
    <mergeCell ref="AH14:AH15"/>
    <mergeCell ref="AI14:AI15"/>
    <mergeCell ref="AJ14:AJ15"/>
    <mergeCell ref="J39:P39"/>
    <mergeCell ref="V14:W14"/>
    <mergeCell ref="X14:X15"/>
    <mergeCell ref="Y14:Y15"/>
    <mergeCell ref="D14:S14"/>
    <mergeCell ref="Z14:Z15"/>
    <mergeCell ref="V34:W34"/>
    <mergeCell ref="AF34:AG34"/>
    <mergeCell ref="AC14:AC15"/>
    <mergeCell ref="AD14:AD15"/>
    <mergeCell ref="AE14:AE15"/>
    <mergeCell ref="AF14:AG14"/>
    <mergeCell ref="AA14:AB14"/>
    <mergeCell ref="AS14:AS15"/>
    <mergeCell ref="AT14:AT15"/>
    <mergeCell ref="AN14:AN15"/>
    <mergeCell ref="AP13:AT13"/>
    <mergeCell ref="AK7:AO7"/>
    <mergeCell ref="AK14:AL14"/>
    <mergeCell ref="AM14:AM15"/>
    <mergeCell ref="AK10:AL10"/>
    <mergeCell ref="AK13:AO13"/>
    <mergeCell ref="AP7:AT7"/>
    <mergeCell ref="AP10:AR10"/>
    <mergeCell ref="AK12:AO12"/>
    <mergeCell ref="AP12:AT12"/>
    <mergeCell ref="AP14:AR14"/>
    <mergeCell ref="AO14:AO15"/>
    <mergeCell ref="AF13:AJ13"/>
    <mergeCell ref="AA7:AE7"/>
    <mergeCell ref="AF7:AJ7"/>
    <mergeCell ref="D10:K10"/>
    <mergeCell ref="D9:S9"/>
    <mergeCell ref="L10:O10"/>
    <mergeCell ref="D12:U13"/>
    <mergeCell ref="AA10:AB10"/>
    <mergeCell ref="AF10:AG10"/>
    <mergeCell ref="AF12:AJ12"/>
    <mergeCell ref="AA12:AE12"/>
    <mergeCell ref="AA13:AE13"/>
    <mergeCell ref="E8:H8"/>
    <mergeCell ref="A2:H2"/>
    <mergeCell ref="A1:H1"/>
    <mergeCell ref="E7:H7"/>
    <mergeCell ref="A12:B14"/>
    <mergeCell ref="V13:Z13"/>
    <mergeCell ref="C3:H3"/>
    <mergeCell ref="E4:H4"/>
    <mergeCell ref="E5:H5"/>
    <mergeCell ref="E6:H6"/>
    <mergeCell ref="V12:Z12"/>
    <mergeCell ref="V10:W10"/>
  </mergeCells>
  <conditionalFormatting sqref="AH37:AH38 AM37:AM38 AS37:AS38 AC37:AC38 X37:X38 X34:Y34 AC34:AD34 AH34:AI34 AN34 AR34:AT34 X17:X23 AC17:AC35 AH17:AH35 AM35 AS17:AS35 X17:Z17 X23:Z23 X25:X35 X29:Z29 X32:Z33">
    <cfRule type="containsText" dxfId="51" priority="323" operator="containsText" text="N/A">
      <formula>NOT(ISERROR(SEARCH("N/A",X17)))</formula>
    </cfRule>
    <cfRule type="cellIs" dxfId="50" priority="324" operator="between">
      <formula>#REF!</formula>
      <formula>#REF!</formula>
    </cfRule>
    <cfRule type="cellIs" dxfId="49" priority="325" operator="between">
      <formula>#REF!</formula>
      <formula>#REF!</formula>
    </cfRule>
    <cfRule type="cellIs" dxfId="48" priority="326" operator="between">
      <formula>#REF!</formula>
      <formula>#REF!</formula>
    </cfRule>
  </conditionalFormatting>
  <conditionalFormatting sqref="AH38 AH35 AM38 AM35 AS38 AS35 AC38 AC35 X38 X35">
    <cfRule type="containsText" dxfId="47" priority="387" operator="containsText" text="N/A">
      <formula>NOT(ISERROR(SEARCH("N/A",X35)))</formula>
    </cfRule>
    <cfRule type="cellIs" dxfId="46" priority="388" operator="between">
      <formula>$B$13</formula>
      <formula>#REF!</formula>
    </cfRule>
    <cfRule type="cellIs" dxfId="45" priority="389" operator="between">
      <formula>$B$11</formula>
      <formula>#REF!</formula>
    </cfRule>
    <cfRule type="cellIs" dxfId="44" priority="390" operator="between">
      <formula>#REF!</formula>
      <formula>#REF!</formula>
    </cfRule>
  </conditionalFormatting>
  <conditionalFormatting sqref="AS35 AH35 AH38 AM35 AM38 AS38 AC35 AC38 X35 X38">
    <cfRule type="containsText" dxfId="43" priority="427" operator="containsText" text="N/A">
      <formula>NOT(ISERROR(SEARCH("N/A",X35)))</formula>
    </cfRule>
    <cfRule type="cellIs" dxfId="42" priority="428" operator="between">
      <formula>#REF!</formula>
      <formula>#REF!</formula>
    </cfRule>
    <cfRule type="cellIs" dxfId="41" priority="429" operator="between">
      <formula>$B$11</formula>
      <formula>#REF!</formula>
    </cfRule>
    <cfRule type="cellIs" dxfId="40" priority="430" operator="between">
      <formula>#REF!</formula>
      <formula>#REF!</formula>
    </cfRule>
  </conditionalFormatting>
  <conditionalFormatting sqref="Y34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R33">
    <cfRule type="colorScale" priority="1470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73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34">
    <cfRule type="containsText" dxfId="39" priority="42" operator="containsText" text="N/A">
      <formula>NOT(ISERROR(SEARCH("N/A",AM34)))</formula>
    </cfRule>
    <cfRule type="cellIs" dxfId="38" priority="43" operator="between">
      <formula>#REF!</formula>
      <formula>#REF!</formula>
    </cfRule>
    <cfRule type="cellIs" dxfId="37" priority="44" operator="between">
      <formula>#REF!</formula>
      <formula>#REF!</formula>
    </cfRule>
    <cfRule type="cellIs" dxfId="36" priority="45" operator="between">
      <formula>#REF!</formula>
      <formula>#REF!</formula>
    </cfRule>
  </conditionalFormatting>
  <conditionalFormatting sqref="AM3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4:Z24">
    <cfRule type="containsText" dxfId="35" priority="37" operator="containsText" text="N/A">
      <formula>NOT(ISERROR(SEARCH("N/A",X24)))</formula>
    </cfRule>
    <cfRule type="cellIs" dxfId="34" priority="38" operator="between">
      <formula>#REF!</formula>
      <formula>#REF!</formula>
    </cfRule>
    <cfRule type="cellIs" dxfId="33" priority="39" operator="between">
      <formula>#REF!</formula>
      <formula>#REF!</formula>
    </cfRule>
    <cfRule type="cellIs" dxfId="32" priority="40" operator="between">
      <formula>#REF!</formula>
      <formula>#REF!</formula>
    </cfRule>
  </conditionalFormatting>
  <conditionalFormatting sqref="AD33">
    <cfRule type="containsText" dxfId="31" priority="33" operator="containsText" text="N/A">
      <formula>NOT(ISERROR(SEARCH("N/A",AD33)))</formula>
    </cfRule>
    <cfRule type="cellIs" dxfId="30" priority="34" operator="between">
      <formula>#REF!</formula>
      <formula>#REF!</formula>
    </cfRule>
    <cfRule type="cellIs" dxfId="29" priority="35" operator="between">
      <formula>#REF!</formula>
      <formula>#REF!</formula>
    </cfRule>
    <cfRule type="cellIs" dxfId="28" priority="36" operator="between">
      <formula>#REF!</formula>
      <formula>#REF!</formula>
    </cfRule>
  </conditionalFormatting>
  <conditionalFormatting sqref="AE33">
    <cfRule type="containsText" dxfId="27" priority="25" operator="containsText" text="N/A">
      <formula>NOT(ISERROR(SEARCH("N/A",AE33)))</formula>
    </cfRule>
    <cfRule type="cellIs" dxfId="26" priority="26" operator="between">
      <formula>#REF!</formula>
      <formula>#REF!</formula>
    </cfRule>
    <cfRule type="cellIs" dxfId="25" priority="27" operator="between">
      <formula>#REF!</formula>
      <formula>#REF!</formula>
    </cfRule>
    <cfRule type="cellIs" dxfId="24" priority="28" operator="between">
      <formula>#REF!</formula>
      <formula>#REF!</formula>
    </cfRule>
  </conditionalFormatting>
  <conditionalFormatting sqref="AD29">
    <cfRule type="containsText" dxfId="23" priority="21" operator="containsText" text="N/A">
      <formula>NOT(ISERROR(SEARCH("N/A",AD29)))</formula>
    </cfRule>
    <cfRule type="cellIs" dxfId="22" priority="22" operator="between">
      <formula>#REF!</formula>
      <formula>#REF!</formula>
    </cfRule>
    <cfRule type="cellIs" dxfId="21" priority="23" operator="between">
      <formula>#REF!</formula>
      <formula>#REF!</formula>
    </cfRule>
    <cfRule type="cellIs" dxfId="20" priority="24" operator="between">
      <formula>#REF!</formula>
      <formula>#REF!</formula>
    </cfRule>
  </conditionalFormatting>
  <conditionalFormatting sqref="AE29">
    <cfRule type="containsText" dxfId="19" priority="17" operator="containsText" text="N/A">
      <formula>NOT(ISERROR(SEARCH("N/A",AE29)))</formula>
    </cfRule>
    <cfRule type="cellIs" dxfId="18" priority="18" operator="between">
      <formula>#REF!</formula>
      <formula>#REF!</formula>
    </cfRule>
    <cfRule type="cellIs" dxfId="17" priority="19" operator="between">
      <formula>#REF!</formula>
      <formula>#REF!</formula>
    </cfRule>
    <cfRule type="cellIs" dxfId="16" priority="20" operator="between">
      <formula>#REF!</formula>
      <formula>#REF!</formula>
    </cfRule>
  </conditionalFormatting>
  <conditionalFormatting sqref="AB29">
    <cfRule type="containsText" dxfId="15" priority="13" operator="containsText" text="N/A">
      <formula>NOT(ISERROR(SEARCH("N/A",AB29)))</formula>
    </cfRule>
    <cfRule type="cellIs" dxfId="14" priority="14" operator="between">
      <formula>#REF!</formula>
      <formula>#REF!</formula>
    </cfRule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AA29">
    <cfRule type="containsText" dxfId="11" priority="9" operator="containsText" text="N/A">
      <formula>NOT(ISERROR(SEARCH("N/A",AA29)))</formula>
    </cfRule>
    <cfRule type="cellIs" dxfId="10" priority="10" operator="between">
      <formula>#REF!</formula>
      <formula>#REF!</formula>
    </cfRule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AB33">
    <cfRule type="containsText" dxfId="7" priority="5" operator="containsText" text="N/A">
      <formula>NOT(ISERROR(SEARCH("N/A",AB33)))</formula>
    </cfRule>
    <cfRule type="cellIs" dxfId="6" priority="6" operator="between">
      <formula>#REF!</formula>
      <formula>#REF!</formula>
    </cfRule>
    <cfRule type="cellIs" dxfId="5" priority="7" operator="between">
      <formula>#REF!</formula>
      <formula>#REF!</formula>
    </cfRule>
    <cfRule type="cellIs" dxfId="4" priority="8" operator="between">
      <formula>#REF!</formula>
      <formula>#REF!</formula>
    </cfRule>
  </conditionalFormatting>
  <conditionalFormatting sqref="AA33">
    <cfRule type="containsText" dxfId="3" priority="1" operator="containsText" text="N/A">
      <formula>NOT(ISERROR(SEARCH("N/A",AA33)))</formula>
    </cfRule>
    <cfRule type="cellIs" dxfId="2" priority="2" operator="between">
      <formula>#REF!</formula>
      <formula>#REF!</formula>
    </cfRule>
    <cfRule type="cellIs" dxfId="1" priority="3" operator="between">
      <formula>#REF!</formula>
      <formula>#REF!</formula>
    </cfRule>
    <cfRule type="cellIs" dxfId="0" priority="4" operator="between">
      <formula>#REF!</formula>
      <formula>#REF!</formula>
    </cfRule>
  </conditionalFormatting>
  <dataValidations count="6">
    <dataValidation type="list" allowBlank="1" showInputMessage="1" showErrorMessage="1" sqref="B4">
      <formula1>DEPENDENCIA</formula1>
    </dataValidation>
    <dataValidation type="list" allowBlank="1" showInputMessage="1" showErrorMessage="1" sqref="J33 J20:J22 J27 J29:J31">
      <formula1>PROGRAMACION</formula1>
    </dataValidation>
    <dataValidation type="list" allowBlank="1" showInputMessage="1" showErrorMessage="1" sqref="Q17:Q33">
      <formula1>INDICADOR</formula1>
    </dataValidation>
    <dataValidation type="list" allowBlank="1" showInputMessage="1" showErrorMessage="1" error="Escriba un texto " promptTitle="Cualquier contenido" sqref="F31:F33 F17:F22 F28:F29">
      <formula1>META2</formula1>
    </dataValidation>
    <dataValidation type="list" allowBlank="1" showInputMessage="1" showErrorMessage="1" sqref="U17:U33">
      <formula1>CONTRALORIA</formula1>
    </dataValidation>
    <dataValidation type="list" allowBlank="1" showInputMessage="1" showErrorMessage="1" sqref="W5">
      <formula1>$AT$7:$AT$10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headerFooter>
    <oddHeader>&amp;C&amp;"-,Negrita"&amp;14PLAN DE GESTIÓN 2019 ALSF</oddHead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E8" sqref="E8"/>
    </sheetView>
  </sheetViews>
  <sheetFormatPr baseColWidth="10" defaultRowHeight="15" x14ac:dyDescent="0.25"/>
  <cols>
    <col min="2" max="2" width="13.7109375" bestFit="1" customWidth="1"/>
    <col min="3" max="3" width="14.42578125" bestFit="1" customWidth="1"/>
    <col min="4" max="4" width="14.5703125" customWidth="1"/>
    <col min="5" max="5" width="13.28515625" customWidth="1"/>
  </cols>
  <sheetData>
    <row r="2" spans="1:6" x14ac:dyDescent="0.25">
      <c r="A2" t="s">
        <v>263</v>
      </c>
    </row>
    <row r="3" spans="1:6" x14ac:dyDescent="0.25">
      <c r="A3" t="s">
        <v>264</v>
      </c>
    </row>
    <row r="4" spans="1:6" x14ac:dyDescent="0.25">
      <c r="A4" t="s">
        <v>265</v>
      </c>
    </row>
    <row r="6" spans="1:6" x14ac:dyDescent="0.25">
      <c r="A6" t="s">
        <v>266</v>
      </c>
      <c r="B6">
        <v>29660195000</v>
      </c>
      <c r="C6" s="192">
        <v>-4101765528</v>
      </c>
      <c r="D6">
        <v>25558429472</v>
      </c>
      <c r="E6">
        <v>8941621561</v>
      </c>
    </row>
    <row r="7" spans="1:6" x14ac:dyDescent="0.25">
      <c r="A7" t="s">
        <v>267</v>
      </c>
      <c r="B7" s="191">
        <v>8886936000</v>
      </c>
      <c r="C7" s="192">
        <v>-3033979325</v>
      </c>
      <c r="D7" s="191">
        <v>5852956675</v>
      </c>
      <c r="E7" s="191">
        <v>2937084895</v>
      </c>
    </row>
    <row r="8" spans="1:6" x14ac:dyDescent="0.25">
      <c r="A8" t="s">
        <v>266</v>
      </c>
      <c r="B8" s="191">
        <f>+B6-B7</f>
        <v>20773259000</v>
      </c>
      <c r="C8" s="191">
        <f t="shared" ref="C8:E8" si="0">+C6-C7</f>
        <v>-1067786203</v>
      </c>
      <c r="D8" s="191">
        <f t="shared" si="0"/>
        <v>19705472797</v>
      </c>
      <c r="E8" s="191">
        <f t="shared" si="0"/>
        <v>6004536666</v>
      </c>
      <c r="F8" s="193">
        <f>+E8/D8</f>
        <v>0.30471416381920774</v>
      </c>
    </row>
    <row r="9" spans="1:6" x14ac:dyDescent="0.25">
      <c r="B9">
        <v>20773259000</v>
      </c>
      <c r="C9">
        <v>-1067786203</v>
      </c>
      <c r="D9">
        <v>19705472797</v>
      </c>
      <c r="E9">
        <v>6004536666</v>
      </c>
      <c r="F9">
        <v>0.30471416381920774</v>
      </c>
    </row>
    <row r="11" spans="1:6" x14ac:dyDescent="0.25">
      <c r="A11" t="s">
        <v>272</v>
      </c>
    </row>
    <row r="12" spans="1:6" x14ac:dyDescent="0.25">
      <c r="A12" t="s">
        <v>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169</v>
      </c>
      <c r="B1" t="s">
        <v>170</v>
      </c>
      <c r="C1" t="s">
        <v>171</v>
      </c>
      <c r="D1" t="s">
        <v>172</v>
      </c>
      <c r="F1" t="s">
        <v>173</v>
      </c>
    </row>
    <row r="2" spans="1:8" x14ac:dyDescent="0.25">
      <c r="A2" t="s">
        <v>174</v>
      </c>
      <c r="B2" t="s">
        <v>175</v>
      </c>
      <c r="C2" t="s">
        <v>52</v>
      </c>
      <c r="D2" t="s">
        <v>55</v>
      </c>
      <c r="F2" t="s">
        <v>75</v>
      </c>
    </row>
    <row r="3" spans="1:8" x14ac:dyDescent="0.25">
      <c r="A3" t="s">
        <v>176</v>
      </c>
      <c r="B3" t="s">
        <v>177</v>
      </c>
      <c r="C3" t="s">
        <v>178</v>
      </c>
      <c r="D3" t="s">
        <v>125</v>
      </c>
      <c r="F3" t="s">
        <v>57</v>
      </c>
    </row>
    <row r="4" spans="1:8" x14ac:dyDescent="0.25">
      <c r="A4" t="s">
        <v>179</v>
      </c>
      <c r="C4" t="s">
        <v>79</v>
      </c>
      <c r="D4" t="s">
        <v>65</v>
      </c>
      <c r="F4" t="s">
        <v>67</v>
      </c>
    </row>
    <row r="5" spans="1:8" x14ac:dyDescent="0.25">
      <c r="A5" t="s">
        <v>180</v>
      </c>
      <c r="C5" t="s">
        <v>131</v>
      </c>
      <c r="D5" t="s">
        <v>181</v>
      </c>
    </row>
    <row r="6" spans="1:8" x14ac:dyDescent="0.25">
      <c r="A6" t="s">
        <v>182</v>
      </c>
      <c r="E6" t="s">
        <v>183</v>
      </c>
      <c r="G6" t="s">
        <v>184</v>
      </c>
    </row>
    <row r="7" spans="1:8" x14ac:dyDescent="0.25">
      <c r="A7" t="s">
        <v>185</v>
      </c>
      <c r="E7" t="s">
        <v>186</v>
      </c>
      <c r="G7" t="s">
        <v>61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195</v>
      </c>
      <c r="C99" t="s">
        <v>196</v>
      </c>
    </row>
    <row r="100" spans="2:3" x14ac:dyDescent="0.25">
      <c r="B100" s="10">
        <v>1167</v>
      </c>
      <c r="C100" s="3" t="s">
        <v>197</v>
      </c>
    </row>
    <row r="101" spans="2:3" ht="30" x14ac:dyDescent="0.25">
      <c r="B101" s="10">
        <v>1131</v>
      </c>
      <c r="C101" s="3" t="s">
        <v>198</v>
      </c>
    </row>
    <row r="102" spans="2:3" x14ac:dyDescent="0.25">
      <c r="B102" s="10">
        <v>1177</v>
      </c>
      <c r="C102" s="3" t="s">
        <v>199</v>
      </c>
    </row>
    <row r="103" spans="2:3" ht="30" x14ac:dyDescent="0.25">
      <c r="B103" s="10">
        <v>1094</v>
      </c>
      <c r="C103" s="3" t="s">
        <v>200</v>
      </c>
    </row>
    <row r="104" spans="2:3" x14ac:dyDescent="0.25">
      <c r="B104" s="10">
        <v>1128</v>
      </c>
      <c r="C104" s="3" t="s">
        <v>201</v>
      </c>
    </row>
    <row r="105" spans="2:3" ht="30" x14ac:dyDescent="0.25">
      <c r="B105" s="10">
        <v>1095</v>
      </c>
      <c r="C105" s="3" t="s">
        <v>202</v>
      </c>
    </row>
    <row r="106" spans="2:3" ht="30" x14ac:dyDescent="0.25">
      <c r="B106" s="10">
        <v>1129</v>
      </c>
      <c r="C106" s="3" t="s">
        <v>203</v>
      </c>
    </row>
    <row r="107" spans="2:3" ht="45" x14ac:dyDescent="0.25">
      <c r="B107" s="10">
        <v>1120</v>
      </c>
      <c r="C107" s="3" t="s">
        <v>204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205</v>
      </c>
    </row>
    <row r="118" spans="2:3" x14ac:dyDescent="0.25">
      <c r="B118" t="s">
        <v>206</v>
      </c>
      <c r="C118" t="s">
        <v>207</v>
      </c>
    </row>
    <row r="119" spans="2:3" x14ac:dyDescent="0.25">
      <c r="B119" t="s">
        <v>208</v>
      </c>
      <c r="C119" t="s">
        <v>209</v>
      </c>
    </row>
    <row r="120" spans="2:3" x14ac:dyDescent="0.25">
      <c r="B120" t="s">
        <v>5</v>
      </c>
      <c r="C120" t="s">
        <v>210</v>
      </c>
    </row>
    <row r="121" spans="2:3" x14ac:dyDescent="0.25">
      <c r="B121" t="s">
        <v>211</v>
      </c>
      <c r="C121" t="s">
        <v>212</v>
      </c>
    </row>
    <row r="122" spans="2:3" x14ac:dyDescent="0.25">
      <c r="B122" t="s">
        <v>213</v>
      </c>
      <c r="C122" t="s">
        <v>214</v>
      </c>
    </row>
    <row r="123" spans="2:3" x14ac:dyDescent="0.25">
      <c r="B123" t="s">
        <v>215</v>
      </c>
      <c r="C123" t="s">
        <v>216</v>
      </c>
    </row>
    <row r="124" spans="2:3" x14ac:dyDescent="0.25">
      <c r="B124" t="s">
        <v>217</v>
      </c>
      <c r="C124" t="s">
        <v>218</v>
      </c>
    </row>
    <row r="125" spans="2:3" x14ac:dyDescent="0.25">
      <c r="B125" t="s">
        <v>219</v>
      </c>
      <c r="C125" t="s">
        <v>220</v>
      </c>
    </row>
    <row r="126" spans="2:3" x14ac:dyDescent="0.25">
      <c r="B126" t="s">
        <v>221</v>
      </c>
      <c r="C126" t="s">
        <v>222</v>
      </c>
    </row>
    <row r="127" spans="2:3" x14ac:dyDescent="0.25">
      <c r="B127" t="s">
        <v>223</v>
      </c>
      <c r="C127" t="s">
        <v>224</v>
      </c>
    </row>
    <row r="128" spans="2:3" x14ac:dyDescent="0.25">
      <c r="B128" t="s">
        <v>225</v>
      </c>
      <c r="C128" t="s">
        <v>226</v>
      </c>
    </row>
    <row r="129" spans="2:3" x14ac:dyDescent="0.25">
      <c r="B129" t="s">
        <v>227</v>
      </c>
      <c r="C129" t="s">
        <v>228</v>
      </c>
    </row>
    <row r="130" spans="2:3" x14ac:dyDescent="0.25">
      <c r="B130" t="s">
        <v>229</v>
      </c>
      <c r="C130" t="s">
        <v>230</v>
      </c>
    </row>
    <row r="131" spans="2:3" x14ac:dyDescent="0.25">
      <c r="B131" t="s">
        <v>231</v>
      </c>
      <c r="C131" t="s">
        <v>232</v>
      </c>
    </row>
    <row r="132" spans="2:3" x14ac:dyDescent="0.25">
      <c r="B132" t="s">
        <v>233</v>
      </c>
      <c r="C132" t="s">
        <v>234</v>
      </c>
    </row>
    <row r="133" spans="2:3" x14ac:dyDescent="0.25">
      <c r="B133" t="s">
        <v>235</v>
      </c>
      <c r="C133" t="s">
        <v>236</v>
      </c>
    </row>
    <row r="134" spans="2:3" x14ac:dyDescent="0.25">
      <c r="B134" t="s">
        <v>237</v>
      </c>
      <c r="C134" t="s">
        <v>238</v>
      </c>
    </row>
    <row r="135" spans="2:3" x14ac:dyDescent="0.25">
      <c r="B135" t="s">
        <v>239</v>
      </c>
      <c r="C135" t="s">
        <v>240</v>
      </c>
    </row>
    <row r="136" spans="2:3" x14ac:dyDescent="0.25">
      <c r="B136" t="s">
        <v>241</v>
      </c>
      <c r="C136" t="s">
        <v>242</v>
      </c>
    </row>
    <row r="137" spans="2:3" x14ac:dyDescent="0.25">
      <c r="B137" t="s">
        <v>243</v>
      </c>
      <c r="C137" t="s">
        <v>244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PLAN GESTION POR PROCESO</vt:lpstr>
      <vt:lpstr>Hoja1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Rebeca Gonzalez Jaimes</cp:lastModifiedBy>
  <cp:revision/>
  <dcterms:created xsi:type="dcterms:W3CDTF">2016-04-29T15:58:00Z</dcterms:created>
  <dcterms:modified xsi:type="dcterms:W3CDTF">2019-07-31T23:07:54Z</dcterms:modified>
  <cp:category/>
  <cp:contentStatus/>
</cp:coreProperties>
</file>