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uevo calidad\CALIDAD USB\2019\Plan de gestión\4to trim\"/>
    </mc:Choice>
  </mc:AlternateContent>
  <xr:revisionPtr revIDLastSave="0" documentId="8_{B5B224A4-4311-4AFF-BADB-A15AAE13F34E}" xr6:coauthVersionLast="43" xr6:coauthVersionMax="43" xr10:uidLastSave="{00000000-0000-0000-0000-000000000000}"/>
  <bookViews>
    <workbookView xWindow="-120" yWindow="-120" windowWidth="20730" windowHeight="11160" tabRatio="537" xr2:uid="{00000000-000D-0000-FFFF-FFFF00000000}"/>
  </bookViews>
  <sheets>
    <sheet name="PLAN GESTION POR PROCESO" sheetId="1" r:id="rId1"/>
    <sheet name="Hoja1" sheetId="6" r:id="rId2"/>
    <sheet name="Hoja2" sheetId="2" state="hidden" r:id="rId3"/>
    <sheet name="Hoja4" sheetId="5" state="hidden" r:id="rId4"/>
  </sheets>
  <externalReferences>
    <externalReference r:id="rId5"/>
  </externalReferences>
  <definedNames>
    <definedName name="_xlnm._FilterDatabase" localSheetId="0" hidden="1">'PLAN GESTION POR PROCESO'!$A$14:$AT$36</definedName>
    <definedName name="_xlnm.Print_Area" localSheetId="0">'PLAN GESTION POR PROCESO'!$A$17:$P$36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#REF!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31" i="1" l="1"/>
  <c r="AS30" i="1" l="1"/>
  <c r="AM36" i="1" l="1"/>
  <c r="AS33" i="1"/>
  <c r="AS32" i="1"/>
  <c r="AR28" i="1" l="1"/>
  <c r="AR29" i="1"/>
  <c r="AR27" i="1"/>
  <c r="AR26" i="1"/>
  <c r="AR25" i="1"/>
  <c r="AR24" i="1"/>
  <c r="AR23" i="1" l="1"/>
  <c r="AR22" i="1"/>
  <c r="AS22" i="1" s="1"/>
  <c r="AM21" i="1"/>
  <c r="AR19" i="1"/>
  <c r="AL24" i="1" l="1"/>
  <c r="AL23" i="1"/>
  <c r="E14" i="6"/>
  <c r="C14" i="6"/>
  <c r="B14" i="6"/>
  <c r="D13" i="6"/>
  <c r="F13" i="6"/>
  <c r="D11" i="6"/>
  <c r="F11" i="6" s="1"/>
  <c r="AL22" i="1"/>
  <c r="D14" i="6"/>
  <c r="F14" i="6"/>
  <c r="AG22" i="1"/>
  <c r="AG29" i="1"/>
  <c r="AG24" i="1"/>
  <c r="AG23" i="1"/>
  <c r="D7" i="6"/>
  <c r="F7" i="6"/>
  <c r="D6" i="6"/>
  <c r="AG21" i="1"/>
  <c r="AG27" i="1"/>
  <c r="AA32" i="1"/>
  <c r="AC32" i="1"/>
  <c r="AB22" i="1"/>
  <c r="AB24" i="1"/>
  <c r="AB23" i="1"/>
  <c r="AB21" i="1"/>
  <c r="C8" i="6"/>
  <c r="D8" i="6"/>
  <c r="E8" i="6"/>
  <c r="B8" i="6"/>
  <c r="F8" i="6"/>
  <c r="W35" i="1"/>
  <c r="W31" i="1"/>
  <c r="W24" i="1"/>
  <c r="W23" i="1"/>
  <c r="W22" i="1"/>
  <c r="W21" i="1"/>
  <c r="AP20" i="1"/>
  <c r="AP21" i="1"/>
  <c r="AP22" i="1"/>
  <c r="AP23" i="1"/>
  <c r="AP24" i="1"/>
  <c r="AP25" i="1"/>
  <c r="AP26" i="1"/>
  <c r="AP27" i="1"/>
  <c r="AP28" i="1"/>
  <c r="AP29" i="1"/>
  <c r="AP30" i="1"/>
  <c r="AP32" i="1"/>
  <c r="AP33" i="1"/>
  <c r="AP34" i="1"/>
  <c r="AP35" i="1"/>
  <c r="AP19" i="1"/>
  <c r="AQ21" i="1"/>
  <c r="AS21" i="1"/>
  <c r="AQ22" i="1"/>
  <c r="AQ23" i="1"/>
  <c r="AQ30" i="1"/>
  <c r="AR36" i="1"/>
  <c r="AQ32" i="1"/>
  <c r="AQ33" i="1"/>
  <c r="AQ34" i="1"/>
  <c r="AQ35" i="1"/>
  <c r="AS35" i="1"/>
  <c r="AK20" i="1"/>
  <c r="AK21" i="1"/>
  <c r="AK22" i="1"/>
  <c r="AM22" i="1"/>
  <c r="AK23" i="1"/>
  <c r="AK24" i="1"/>
  <c r="AK25" i="1"/>
  <c r="AK26" i="1"/>
  <c r="AK27" i="1"/>
  <c r="AK28" i="1"/>
  <c r="AK29" i="1"/>
  <c r="AK30" i="1"/>
  <c r="AM30" i="1"/>
  <c r="AK31" i="1"/>
  <c r="AK32" i="1"/>
  <c r="AM32" i="1"/>
  <c r="AK33" i="1"/>
  <c r="AM33" i="1"/>
  <c r="AK34" i="1"/>
  <c r="AK35" i="1"/>
  <c r="AM35" i="1"/>
  <c r="AK19" i="1"/>
  <c r="AF20" i="1"/>
  <c r="AF21" i="1"/>
  <c r="AH21" i="1"/>
  <c r="AF22" i="1"/>
  <c r="AF23" i="1"/>
  <c r="AF24" i="1"/>
  <c r="AF27" i="1"/>
  <c r="AF28" i="1"/>
  <c r="AF29" i="1"/>
  <c r="AF30" i="1"/>
  <c r="AH30" i="1"/>
  <c r="AF32" i="1"/>
  <c r="AH32" i="1"/>
  <c r="AA20" i="1"/>
  <c r="AC20" i="1"/>
  <c r="AA21" i="1"/>
  <c r="AA22" i="1"/>
  <c r="AA23" i="1"/>
  <c r="AA24" i="1"/>
  <c r="AA25" i="1"/>
  <c r="AC25" i="1"/>
  <c r="AA26" i="1"/>
  <c r="AA27" i="1"/>
  <c r="AC27" i="1"/>
  <c r="AA28" i="1"/>
  <c r="AA29" i="1"/>
  <c r="AC29" i="1"/>
  <c r="AA30" i="1"/>
  <c r="AC30" i="1"/>
  <c r="AA34" i="1"/>
  <c r="AC34" i="1"/>
  <c r="AA19" i="1"/>
  <c r="AC19" i="1"/>
  <c r="V20" i="1"/>
  <c r="V21" i="1"/>
  <c r="V22" i="1"/>
  <c r="V23" i="1"/>
  <c r="V24" i="1"/>
  <c r="V25" i="1"/>
  <c r="V26" i="1"/>
  <c r="V27" i="1"/>
  <c r="V28" i="1"/>
  <c r="X28" i="1"/>
  <c r="V29" i="1"/>
  <c r="X29" i="1"/>
  <c r="V30" i="1"/>
  <c r="X30" i="1"/>
  <c r="V31" i="1"/>
  <c r="V32" i="1"/>
  <c r="X32" i="1"/>
  <c r="V34" i="1"/>
  <c r="V35" i="1"/>
  <c r="V19" i="1"/>
  <c r="P25" i="1"/>
  <c r="AQ25" i="1"/>
  <c r="P26" i="1"/>
  <c r="AQ26" i="1"/>
  <c r="AS26" i="1"/>
  <c r="P29" i="1"/>
  <c r="AQ29" i="1"/>
  <c r="P28" i="1"/>
  <c r="AQ28" i="1"/>
  <c r="P27" i="1"/>
  <c r="AQ27" i="1"/>
  <c r="E36" i="1"/>
  <c r="P31" i="1"/>
  <c r="AQ31" i="1"/>
  <c r="AS31" i="1"/>
  <c r="P24" i="1"/>
  <c r="AQ24" i="1"/>
  <c r="P20" i="1"/>
  <c r="AQ20" i="1"/>
  <c r="P19" i="1"/>
  <c r="AQ19" i="1"/>
  <c r="AS19" i="1"/>
  <c r="AC21" i="1"/>
  <c r="AC36" i="1"/>
  <c r="X36" i="1" l="1"/>
  <c r="AH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Jeraldyn Tautiva Guarin</author>
  </authors>
  <commentList>
    <comment ref="J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Suma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Sandy.Calderon</author>
  </authors>
  <commentList>
    <comment ref="C9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<sst xmlns="http://schemas.openxmlformats.org/spreadsheetml/2006/main" count="639" uniqueCount="336">
  <si>
    <t>ALCALDÍA LOCAL DE SANTA FE</t>
  </si>
  <si>
    <t>SECRETARIA DISTRITAL DE GOBIERNO</t>
  </si>
  <si>
    <t>VIGENCIA DE LA PLANEACIÓN</t>
  </si>
  <si>
    <t>CONTROL DE CAMBIOS</t>
  </si>
  <si>
    <t>ALCALDÍA LOCAL</t>
  </si>
  <si>
    <t>ALCALDIA LOCAL DE SANTAFE</t>
  </si>
  <si>
    <t>VERSIÓN</t>
  </si>
  <si>
    <t>FECHA</t>
  </si>
  <si>
    <t>DESCRIPCIÓN DE LA MODIFICACIÓN</t>
  </si>
  <si>
    <t>PROCESOS ASOCIADOS</t>
  </si>
  <si>
    <t>GESTIÓN PÚBLICA TERRITORIAL LOCAL 
GESTIÓN CORPORATIVA LOCAL</t>
  </si>
  <si>
    <t>Se hace la oficialización del Plan de Gestión con relación a las metas programadas en la vigencia anterior.</t>
  </si>
  <si>
    <t>Se  incorporan las líneas base de la metas: (i) "Porcentaje de avance acumulado en el cumplimiento físico entregado del Plan de Desarrollo Local que arroja la MUSI"; (ii) "Dar respuesta al 100% de los requerimientos ciudadanos asignados a la Alcaldía Local con corte a 31 de diciembre de 2018, según la información de seguimiento presentada por el proceso de Servicio a la Ciudadanía", con relación a esta última meta se modifica el tipo de  programación y la programación  conforme a la información remitid por el Alcalde Local.</t>
  </si>
  <si>
    <t>Se adiciona el avance de gestión de la Alcaldía Local realizado durante el I trimestre, obteniendo por resultado 84,52%. Se modifican las metas 5 y 6 definiendo las obligaciones por pagar del rubro de Inversión y finalmente, se cambia la programación de la meta "Obtener una calificación igual o superior al 80  % en conocimientos de MIPG por proceso y/o Alcaldía Local" para tercer trimestre de 2019. Se modificó el  medio de verificación de las metas asociadas a los operativos de actividad económica, obras y urbanismo y espacio público.</t>
  </si>
  <si>
    <r>
      <t xml:space="preserve">En atención al correo remitido el día 25 de julio de 2019 por partede la Directora para la Gestión Policiva se modifica la linea base de las metas </t>
    </r>
    <r>
      <rPr>
        <i/>
        <sz val="14"/>
        <rFont val="Garamond"/>
        <family val="1"/>
      </rPr>
      <t>"Dar impulso procesal  ( Avocar, rechazar, enviar al competente, fallar) al 60% de los comparendos recibidos en las vigencias anteriores al año 2019." y "Dar impulso procesal  ( Avocar, rechazar, enviar al competente, fallar) al 60% de las quejas recibidos en las vigencias anteriores al año 2019</t>
    </r>
    <r>
      <rPr>
        <sz val="14"/>
        <rFont val="Garamond"/>
        <family val="1"/>
      </rPr>
      <t>". Se adiciona el avance de gestión de la Alcaldía Local realizado durante el Ii trimestre, obteniendo por resultado 84,56%.</t>
    </r>
  </si>
  <si>
    <t>Se modifica la programación de la meta transversal "Obtener una calificación   igual o superior al 80  % en conocimientos de MIPG por proceso y/o Alcaldía Local"  para cuarto trimestre de vigencia.</t>
  </si>
  <si>
    <r>
      <t xml:space="preserve">Se modifica la programación de las metas: i) "Presentar una (1) propuesta de buena práctica de gestión encaminada al fortalecimiento de la integridad en el servicio público y/o lucha contra la corrupción en la entidad" para el cuarto trimestre, toda vez, que la meta registrada no cumple con los criterios establecidos ii). Dar respuesta al 100% de los requerimientos ciudadanos asignados a la Alcaldía Local con corte a 31 de diciembre de 2018, según la información de seguimiento presentada por el proceso de Servicio a la Ciudadanía para el cuarto trimestre. Se adiciona el avance de gestión del proceso realizado durante el III trimestre, obteniendo por resultado del </t>
    </r>
    <r>
      <rPr>
        <b/>
        <sz val="14"/>
        <color indexed="8"/>
        <rFont val="Garamond"/>
        <family val="1"/>
      </rPr>
      <t>97,27%</t>
    </r>
  </si>
  <si>
    <t xml:space="preserve">Se adiciona el avance de gestión de la Alcaldía realizado durante el IV trimestre, obteniendo por resultado del 94%, obteniendo por resultado de gestión para la vigencia 2019 del 88%			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</si>
  <si>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</si>
  <si>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</si>
  <si>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</si>
  <si>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</si>
  <si>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</si>
  <si>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</si>
  <si>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</si>
  <si>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</si>
  <si>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RESULTADO DE LA MEDICION</t>
  </si>
  <si>
    <t>ANÁLISIS DE AVANCE</t>
  </si>
  <si>
    <t>MEDIO DE VERIFICACIÓN</t>
  </si>
  <si>
    <t xml:space="preserve">RESULTADO INDICADOR </t>
  </si>
  <si>
    <t>ANÁLISIS DE RESULTADO</t>
  </si>
  <si>
    <t>N° OE</t>
  </si>
  <si>
    <t>OBJETIVO ESTRATÉGICO</t>
  </si>
  <si>
    <t>PROCESO</t>
  </si>
  <si>
    <t>META PLAN DE GESTIÓN VIGENCIA</t>
  </si>
  <si>
    <t>PONDERACIÓN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</si>
  <si>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</si>
  <si>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</si>
  <si>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</si>
  <si>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</si>
  <si>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</si>
  <si>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</si>
  <si>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</si>
  <si>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</si>
  <si>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</si>
  <si>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</si>
  <si>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</si>
  <si>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</si>
  <si>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</si>
  <si>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</si>
  <si>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METODO DE VERIFICACIÓN AL SEGUIMIENTO</t>
  </si>
  <si>
    <t>REPORTA CB0404</t>
  </si>
  <si>
    <t>PROGRAMADO</t>
  </si>
  <si>
    <t>EJECUTADO</t>
  </si>
  <si>
    <t>x</t>
  </si>
  <si>
    <t xml:space="preserve">Fortalecer la capacidad institucional y para el ejercicio de la función  policiva por parte de las autoridades </t>
  </si>
  <si>
    <t>Gestión Pública Territorial Local</t>
  </si>
  <si>
    <r>
      <t xml:space="preserve">Incrementar en un </t>
    </r>
    <r>
      <rPr>
        <b/>
        <sz val="12"/>
        <rFont val="Arial"/>
        <family val="2"/>
      </rPr>
      <t>10%</t>
    </r>
    <r>
      <rPr>
        <sz val="12"/>
        <rFont val="Arial"/>
        <family val="2"/>
      </rPr>
      <t xml:space="preserve"> la participación de los ciudadanos en la audiencia de rendición de cuentas para el segundo semestre 2019.</t>
    </r>
  </si>
  <si>
    <t>RETADORA (MEJORA)</t>
  </si>
  <si>
    <t>Porcentaje de incremento de la participación de los Ciudadanos en la Audiencia de Rendición de Cuentas</t>
  </si>
  <si>
    <t>((No. ciudadanos participantes en la audiencia de Rendición de Cuentas vigencia 2019 - No. ciudadanos participantes en la audiencia de Rendición de Cuentas Vigencia 2018) /  No. ciudadanos participantes en la audiencia de Rendición de Cuentas Vigencia 2018)*100</t>
  </si>
  <si>
    <t>SUMA</t>
  </si>
  <si>
    <t>Ciudadanos</t>
  </si>
  <si>
    <t>EFICACIA</t>
  </si>
  <si>
    <t>Registros de asistencia a la audiencia pública de rendición de cuentas 2018 y  2019</t>
  </si>
  <si>
    <t>Alcaldía Local</t>
  </si>
  <si>
    <t>Informe de Veeduría Distrital</t>
  </si>
  <si>
    <t>SI</t>
  </si>
  <si>
    <t>META NO PROGRAMADA</t>
  </si>
  <si>
    <t>Para el 2018 se tuvieron 757 particiepantes y en el 2019 749 participantes.  La meta no se logró cumplir a pesar de la publicidad</t>
  </si>
  <si>
    <t>Carpeta oneDrive https://gobiernobogota-my.sharepoint.com/personal/juan_castro_gobiernobogota_gov_co/_layouts/15/onedrive.aspx?id=%2Fpersonal%2Fjuan%5Fcastro%5Fgobiernobogota%5Fgov%5Fco%2FDocuments%2FPLANES%20DE%20GESTI%C3%93N%202019%2FALCALD%C3%8DAS%20LOCALES%2F3%2E%20SANTA%20FE%2FII%20TRIMESTRE</t>
  </si>
  <si>
    <r>
      <t xml:space="preserve">Lograr el </t>
    </r>
    <r>
      <rPr>
        <b/>
        <sz val="12"/>
        <rFont val="Arial"/>
        <family val="2"/>
      </rPr>
      <t xml:space="preserve">65% </t>
    </r>
    <r>
      <rPr>
        <sz val="12"/>
        <rFont val="Arial"/>
        <family val="2"/>
      </rPr>
      <t>de avance en el cumplimiento físico del Plan de Desarrollo Local</t>
    </r>
  </si>
  <si>
    <t>Porcentaje de Avance en el Cumplimiento Fisico del Plan de Desarrollo Local</t>
  </si>
  <si>
    <t>Porcentaje de avance acumulado en el cumplimiento físico entregado del Plan de Desarrollo Local que arroja la MUSI.</t>
  </si>
  <si>
    <t>CRECIENTE</t>
  </si>
  <si>
    <t>Porcentaje</t>
  </si>
  <si>
    <t>EFECTIVIDAD</t>
  </si>
  <si>
    <t>MUSI</t>
  </si>
  <si>
    <t>Matriz MUSI</t>
  </si>
  <si>
    <t>Según el visor MUSI reportado por la Secretaría Distrital de Planeación, el avance físico del plan de desarrollo local para el trimestre fue del 45,5%</t>
  </si>
  <si>
    <t xml:space="preserve">    De acuerdo con el informe de avance PDL 2017-2020 remitido por la Secretaría Distrital de Planeación - SDP, el visor MUSI reporta para la Alcaldía Local un avance físico del 46,40%.</t>
  </si>
  <si>
    <t>Dos (2) proyectos teinen cumplimiento al 100%, cinco (5) sonre 70% y cuatro (4) sobre 41%</t>
  </si>
  <si>
    <t>Archivo IAPDL entregado por la Secretaria de Planeación Distrital</t>
  </si>
  <si>
    <t>El dato 62,8% corresponde al tercer trimestree 2019</t>
  </si>
  <si>
    <t>Integrar las herramientas de planeación, gestión y control, con enfoque de innovación, mejoramiento continuo, responsabilidad social, desarrollo integral del talento humano y transparencia</t>
  </si>
  <si>
    <t xml:space="preserve">Gestión Corporativa Local </t>
  </si>
  <si>
    <r>
      <t xml:space="preserve">Comprometer al 30 de julio del 2019 el </t>
    </r>
    <r>
      <rPr>
        <b/>
        <sz val="12"/>
        <rFont val="Arial"/>
        <family val="2"/>
      </rPr>
      <t>50%</t>
    </r>
    <r>
      <rPr>
        <sz val="12"/>
        <rFont val="Arial"/>
        <family val="2"/>
      </rPr>
      <t xml:space="preserve"> del presupuesto de inversión directa disponible a la vigencia para el FDL y el </t>
    </r>
    <r>
      <rPr>
        <b/>
        <sz val="12"/>
        <rFont val="Arial"/>
        <family val="2"/>
      </rPr>
      <t>95%</t>
    </r>
    <r>
      <rPr>
        <sz val="12"/>
        <rFont val="Arial"/>
        <family val="2"/>
      </rPr>
      <t xml:space="preserve"> al 31 de diciembre de 2019.</t>
    </r>
  </si>
  <si>
    <t>Porcentaje de Compromisos de la vigencia 2019</t>
  </si>
  <si>
    <t>(Valor de RP de inversión directa de la vigencia  / Valor total del presupuesto de inversión directa de la Vigencia)*100</t>
  </si>
  <si>
    <t>Compromisos</t>
  </si>
  <si>
    <t>EFICIENCIA</t>
  </si>
  <si>
    <t>PREDIS</t>
  </si>
  <si>
    <t>El presupuesto aprobado inicial es de $26,297,284,000. A31-mar-2019 se ha comprometido $7,951,056,826 que equivale a 30,24%</t>
  </si>
  <si>
    <t>Informe de ejecución presupuestal a 31-Mar-2019</t>
  </si>
  <si>
    <t>El presupuesto aprobado inicial es de $26,297,284,000. A30-Jun-2019 se ha comprometido $8,398,845,526 que equivale a 31,94%</t>
  </si>
  <si>
    <t>El presupuesto aprobado inicial es de $26,297,284,000. En este mes se realizaron modificaciones por $55,400,330. Es decir que el presupuesto final es de $26,352,684,330
A30-Sep-2019 se ha comprometido $18,486,661,652 que equivale a 70,15%</t>
  </si>
  <si>
    <t>Reporte de ejecución de Predis con corte a 30-Sep-2019</t>
  </si>
  <si>
    <t xml:space="preserve">El presupuesto aprobado inicial es de $26,297,284,000. En este mes se realizaron modificaciones por $55,400,330. Es decir que el presupuesto final es de $26,352,684,330
</t>
  </si>
  <si>
    <t>Reporte de ejecución de Predis con corte a 31-Dic-2019</t>
  </si>
  <si>
    <r>
      <t>Girar mínimo el 4</t>
    </r>
    <r>
      <rPr>
        <b/>
        <sz val="12"/>
        <rFont val="Arial"/>
        <family val="2"/>
      </rPr>
      <t>0%</t>
    </r>
    <r>
      <rPr>
        <sz val="12"/>
        <rFont val="Arial"/>
        <family val="2"/>
      </rPr>
      <t xml:space="preserve"> del presupuesto de inversión directa comprometido en la vigencia 2019</t>
    </r>
  </si>
  <si>
    <t>GESTIÓN</t>
  </si>
  <si>
    <t>Porcentaje de Giros de la Vigencia 2019</t>
  </si>
  <si>
    <t>(Valor de los giros de inversión directa de la vigencia  / Valor total del presupuesto de inversión directa de la vigencia)*100</t>
  </si>
  <si>
    <t>Giros</t>
  </si>
  <si>
    <t>El presupuesto aprobado inicial es de $26,297,284,000. A 31-mar-2019 se ha girado $604,369,333 que equivale a 2,3%%</t>
  </si>
  <si>
    <t>El presupuesto aprobado inicial es de $26,297,284,000. A 30-Jun-2019 se ha girado $2,729,981,437 que equivale a 10,38%%</t>
  </si>
  <si>
    <t>El presupuesto aprobado inicial es de $26,297,284,000. En este mes se realizaron modificaciones por $55,400,330. Es decir que el presupuesto final es de $26,352,684,330 
A 30-JSep-2019 se ha girado $5,519,556,348 que equivale a 20,94%</t>
  </si>
  <si>
    <t>El presupuesto aprobado inicial es de $26,297,284,000. En este mes se realizaron modificaciones por $55,400,330. Es decir que el presupuesto final es de $26,352,684,330 
A 31-Dic-2019 se ha girado $ 9,472,500,897 que equivale a 35,95%</t>
  </si>
  <si>
    <r>
      <t xml:space="preserve">Gnversiónirar el </t>
    </r>
    <r>
      <rPr>
        <b/>
        <sz val="12"/>
        <rFont val="Arial"/>
        <family val="2"/>
      </rPr>
      <t>50%</t>
    </r>
    <r>
      <rPr>
        <sz val="12"/>
        <rFont val="Arial"/>
        <family val="2"/>
      </rPr>
      <t xml:space="preserve"> del presupuesto constituído como Obligaciones por Pagar de la vigencia 2017 y anteriores (inversión).</t>
    </r>
  </si>
  <si>
    <t>Porcentaje de Giros de Obligaciones por Pagar 2017 y anteirores</t>
  </si>
  <si>
    <t>(Valor de los giros de obligaciones por pagar de la vigencia 2017 y anteriores  / Valor total de las obligaciones por pagar de la vigencia 2017 y anteriores)*100</t>
  </si>
  <si>
    <t>Rubro  valor inicial Modificaciones  valor vigente giro
3.3.6.90  8.886.936.000  -3.033.979.325    5.852.956.675   2.305.994.045</t>
  </si>
  <si>
    <t>A 30-Jun-2019, el rubro  valor inicial Modificaciones  valor vigente giro
3.3.6.90  8.886.936.000 -$3.033.979.325 5.852.956.675 2.937.084.895</t>
  </si>
  <si>
    <t>A 30-Sep-2019, los valores para el rubro 3,3,6,90  son;
    Disponible       Ejecutado        5 ejecución
 $5.797.556.345   3.400.213.132       58,6%</t>
  </si>
  <si>
    <t>A 31-Dic-2019 las cifras para el rubro 3.3.6 son:
Presupuesto             Giros %          ejecución
$5.643.065.624      4.867.065.150        86%</t>
  </si>
  <si>
    <r>
      <t xml:space="preserve">Girar el </t>
    </r>
    <r>
      <rPr>
        <b/>
        <sz val="12"/>
        <rFont val="Arial"/>
        <family val="2"/>
      </rPr>
      <t>50%</t>
    </r>
    <r>
      <rPr>
        <sz val="12"/>
        <rFont val="Arial"/>
        <family val="2"/>
      </rPr>
      <t xml:space="preserve"> del presupuesto constituído como Obligaciones por Pagar de la vigencia 2018 (inversión).</t>
    </r>
  </si>
  <si>
    <t>Porcentaje de Giros de Obligaciones por Pagar 2018</t>
  </si>
  <si>
    <t>(Valor de los giros de obligaciones por pagar de la vigencia 2018 / Valor total de las obligaciones por pagar de la vigencia 2018)*100</t>
  </si>
  <si>
    <t xml:space="preserve">En el siguiente cuadro se presenta la inforamción del período:
Rubro  valor inicial  Modificaciones valor vigente  giro
3.1.8   426.039.000  - $131.061.625  294.977.375    180.132.923 
3.3.6 2018  20.773.259.000  -1.802.134.401   18.971.124.599   2.193.031.426 
2018 total  21.199.298.000  -1.933.196.026   19.266.101.974   2.373.164.349
</t>
  </si>
  <si>
    <t xml:space="preserve">En el siguiente cuadro se presenta la inforamción a 30-Jun-2019 para =XP 2018:
Rubro  valor inicial  Modificaciones valor vigente  giro
3,3,6 20.773.259.000 -1.067.786.203 19.705.472.797 6.004.536.666
3.3.6.90  8.886.936.000     $-3.033.979.325    5.852.956.675   2,933,784,895
2018 total  2.077.325.9000 $-1067786203   19.266.101.974   4.894.897.652
</t>
  </si>
  <si>
    <t>A 30-Sep-2019, los valores para el rubro 3,3,6  son;
    Disponible         Ejecutado      % ejecución
19.705.472.797     9.586.973.861      48,7%</t>
  </si>
  <si>
    <t>A 23-Dic-2019 las cifras para el rubro 3.3.6 son:
Presupuesto              Giros %             ejecución
19.697.228.873      15.122.845.600         77%</t>
  </si>
  <si>
    <t>Fortalecer la capacidad institucional y para el ejercicio de la función  policiva por parte de las autoridades locales a cargo de la SDG.</t>
  </si>
  <si>
    <t>Inspección Vigilancia y Control</t>
  </si>
  <si>
    <t>Dar impulso procesal  ( Avocar, rechazar, enviar al competente, fallar) al 60% de los comparendos recibidos en las vigencias anteriores al año 2019.</t>
  </si>
  <si>
    <t>Porcentaje de impulsos procesales por los inspectores en las Localidades</t>
  </si>
  <si>
    <t>(Número de impulsos procesales resueltos en la localidad/Número de comparendos anteriores a la vigencia 2019 en la Localidad )*100</t>
  </si>
  <si>
    <t xml:space="preserve">Impulsos Procesales </t>
  </si>
  <si>
    <t>Siactua</t>
  </si>
  <si>
    <t>Alcalde Local</t>
  </si>
  <si>
    <t>De acuerdo al reporte remitido por la Dirección para la Gestión Policiva  se dio respuesta al 12% de los comparendos programados para el trimestre</t>
  </si>
  <si>
    <t>Reporte DGP</t>
  </si>
  <si>
    <t>Dar impulso procesal  ( Avocar, rechazar, enviar al competente, fallar, ) al 60% de las quejas recibidas en las vigencias anteriores al año 2019 .</t>
  </si>
  <si>
    <t>(Número de impulsos procesales resueltos en la localidad/Número de quejas recibidas en la Localidad anteriores a la vigencia 2019)*100</t>
  </si>
  <si>
    <t xml:space="preserve">Siactua </t>
  </si>
  <si>
    <t>De acuerdo al reporte remitido por la Dirección para la Gestión Policiva  se dio respuesta al 33% de las quejas programadas para el trimestre</t>
  </si>
  <si>
    <t>La Alcaldía Local dio impulso a 2.955 quejas recibidos en las vigencias anteriores al año 2019.</t>
  </si>
  <si>
    <t>Realizar 42 acciones de control u operativos en materia de actividad económica</t>
  </si>
  <si>
    <t>Cantidad de acciones de control u operativos en materia de económica realizados</t>
  </si>
  <si>
    <t>Número de Acciones de Control u Operativos en materia de actividad económica</t>
  </si>
  <si>
    <t>Operativos en materia de actividad económica</t>
  </si>
  <si>
    <t>Informe de operativo
Actas</t>
  </si>
  <si>
    <t>GET-IVC-F035 Acta de visita
GET-IVC-F032 Formato consolidación de la información de operativos
GDI-GPD-F029 Evidencia de reunión</t>
  </si>
  <si>
    <t>Enero 3, Feb 6 y marzo 7 para untotal de 16 operativos en el trimestre que incluyen 74 visita a bares, parqueaderos y establecimientos de comercio</t>
  </si>
  <si>
    <t>Carpeta de actas de operativos de establecimientos de comercio</t>
  </si>
  <si>
    <t>Se reporta: un(1) operativo de marzo 29; dos(2) en abril 11 y 26; cuatro (4) en mayo 9, 10, 24 y 29  y tres (3) en junio 14, 25 y 27</t>
  </si>
  <si>
    <t>Se realizan en cuatro (4) julio (13, 16, 18, 31) y cuatro (4) en agosto(dos el 15,16,23),  y siete (7) en septiembre (4, dos el 5,9, 19, 20,25 )</t>
  </si>
  <si>
    <t>Carpeta de operativos</t>
  </si>
  <si>
    <t>Se realizaron 113 visitas en 12 operativos así: dos (2) en octubre; cuatro (4) en noviembre y seis (6) en diciembre</t>
  </si>
  <si>
    <t>La Alcaldía Local realizó 54 acciones de control u operativos en materia de económica realizados durante la vigencia 2019</t>
  </si>
  <si>
    <t>Realizar 24 acciones de control u operativos en materia de obras y urbanismo relacionados con la integridad urbanística.</t>
  </si>
  <si>
    <t>Cantidad de acciones de control u operativos en materia de urbanismo realizados</t>
  </si>
  <si>
    <t>Número de Acciones de Control u Operativos en Materia de Urbanismo Relacionados con la Integridad Urbanística.</t>
  </si>
  <si>
    <t>Operativos en materia de urbanismo</t>
  </si>
  <si>
    <t>GET-IVC-F032 Formato consolidación de la información de operativos
GET-IVC-F034 Formato técnico de visita y/o verificación- control urbanístico
GDI-GPD-F029 Evidencia de reunión</t>
  </si>
  <si>
    <t>Hubo inconvenietes con la disponibiliad de vehículo lo que afecto el cumplimiento de la meta</t>
  </si>
  <si>
    <t>carpeta de actas de operativos de obras</t>
  </si>
  <si>
    <t>Al 31-May-2019 se han realizado: cuatro(4) operativos en abril-2019 de los días 10,17,24 (dos actas de la misma fecha pero diferente poligono); cinco (5) en may-2019  de los días 10,13,15,22,29; 01 ,  cuatro (4) en junio 5, 12,  19 y 22 en jun-2019</t>
  </si>
  <si>
    <t>En julio se llevan a cabo 4 operativos (10, 17, 24, 31), en agosto 3 (14, 21 y 28)  y en septiembre 4 (4,11, 18, 25) en Cerros Orientales</t>
  </si>
  <si>
    <t>A 23-Dic-2019 se han realizado 9 operativos, asÏ:
se realizaron cuatro(4) en Oct (9, 16, 23, 30; cuatro (4) en Nov (6, 13, 20y27) y tres (3) Dic (4)</t>
  </si>
  <si>
    <t>A 23-Dic-2019 carpeta de operativos</t>
  </si>
  <si>
    <t>La Alcaldía Local realizó 36 acciones de control u operativos en materia de urbanismos realizados durante la vigencia 2019</t>
  </si>
  <si>
    <t>Realizar  24  acciones de control u operativos en materia de urbanismo relacionados con la integridad del Espacio Público.</t>
  </si>
  <si>
    <t>Cantidad de acciones de control de operativos en materia de urbanismo relacionados con espacio público</t>
  </si>
  <si>
    <t>Número de Acciones de Control u Operativos en Materia de Urbanismo Relacionados con la Integridad del Espacio Público.</t>
  </si>
  <si>
    <t>Operativos de Recuperación de espacio público</t>
  </si>
  <si>
    <t>GET-IVC-F037 Formato técnico de visita y/o verificación - espacio público.</t>
  </si>
  <si>
    <t>Enero 1 y 5 en marzo</t>
  </si>
  <si>
    <t>Carpeta de actas de operativos de espacio público</t>
  </si>
  <si>
    <t>Se realizo un operativo el 15-abr-2019, 16 y 27-may
Adicionalemnte se reportan tres (3) operativos que no se reportaron en marzo: 27 y 29 Mar-2019 ( dos operativos del 29)</t>
  </si>
  <si>
    <t xml:space="preserve">Se han realizado los siguientes operativos:  Recuperación cra 10 del 25- julio,  Recuperación EP parqueadero Monserrate 12-Jul-2019
Recuperación cra 7   12 al 19-Ago-2019
Recuperación puntos críticos cra 7 26-27-Sep-2019
Recuperación cra 10 24-Jul-2019
</t>
  </si>
  <si>
    <t>A 30-Dic- se han realizado nueve  (9) operativos, asÏ:
Cuatro (4) en Nov (6, 7, 19, 29) y cinco  (5) en Dic (11, 12, 18, 23  y 24)</t>
  </si>
  <si>
    <t>La Alcaldía Local realizó 54 acciones de control u operativos en materia de espacio público realizados durante la vigencia 2019</t>
  </si>
  <si>
    <t>Asegurar el acceso de la ciudadanía a la información y oferta institucional</t>
  </si>
  <si>
    <t>Gerencia de TIC</t>
  </si>
  <si>
    <t>Cumplir el 100% de los lineamientos de gestión de las TIC impartidos por la DTI del nivel central para la vigencia 2019</t>
  </si>
  <si>
    <t>Porcentaje del lineamientos de gestión de TIC Impartidas por la DTI del nivel central Cumplidas</t>
  </si>
  <si>
    <t>(# de lineamientos de gestión de TIC cumplidos por la alcaldía local en la vigencia 2018 /Total de lineamientos de gestión de TIC impartidos por la DTI de Nivel Central) *100</t>
  </si>
  <si>
    <t>CONSTANTE</t>
  </si>
  <si>
    <t>Lineamientos de Gestión de TIC Impartidos por la DTI Cumplidas</t>
  </si>
  <si>
    <t>Sistema de Gestión Documental
Aplicativo Hola
Archivo área de Sistemas</t>
  </si>
  <si>
    <t>Seguimiento al Porcentaje de Políticas de Gestión TIC</t>
  </si>
  <si>
    <t>De acuerdo al informe remitido por la DTI de los 6 lineamientos evaluados la alcaldía local cumple con el 33%</t>
  </si>
  <si>
    <t>Reporte DTI</t>
  </si>
  <si>
    <t>De acuerdo con el reporte remitido por la Dirección de Tecnologías e Información - DTI de los 6 lineamientos evaluados la Alcaldía Local cumple con el 94%</t>
  </si>
  <si>
    <t>En general se vienen cumpliendo los lineamientos, los indicadores mas bajos son: caso hola (95%) y actualización usuarios directorio activo (96%)</t>
  </si>
  <si>
    <t>Inform remitio por DTI</t>
  </si>
  <si>
    <t>De acuerdo al informe remitido por la DTI, la Alcaldía Local cumple con el 98% de los 6 lineamientos evaluados.</t>
  </si>
  <si>
    <t>Implementación del Modelo Integrado de Planeación y Gestión</t>
  </si>
  <si>
    <t>Presentar una (1) propuesta de buena práctica de gestión encaminada al fortalecimiento de la integridad en el servicio público y/o lucha contra la corrupción en la entidad.</t>
  </si>
  <si>
    <t>SOTENIBILIDAD DEL SISTEMA DE GESTIÓN</t>
  </si>
  <si>
    <t>Propuesta de buena práctica de gestión registrada  por proceso o Alcaldía Local en la herramienta de gestión del conocimiento (AGORA).</t>
  </si>
  <si>
    <t>Numero de propuestas de buenas practicas de gestión  registradas</t>
  </si>
  <si>
    <t>Buenas prácticas de gestión registradas en la herramienta AGORA</t>
  </si>
  <si>
    <t>Agora</t>
  </si>
  <si>
    <t>Líder del Proceso y/o Alcaldía Local  o a quien delegue.</t>
  </si>
  <si>
    <t>Seguimiento Agora</t>
  </si>
  <si>
    <t>META PROGRAMADA 4TO TRIMESTRE</t>
  </si>
  <si>
    <t xml:space="preserve">No se califica como buena práctica, puesto que la elaboración de metas por grupos de trabajo en las alcaldías locales, hacer parte de la planeación de la alcaldía y es el deber ser. En consecuencia, no existe una verdadera evidencia de innovación. Cumplir con lo estipulado realmente cono constituye una mejora. Se sugiere replantear la buena práctica. </t>
  </si>
  <si>
    <t>Reporte Ágora</t>
  </si>
  <si>
    <t xml:space="preserve">La Alcaldía Local realizó el registro de la buena práctica en el aplicativo AGORA. </t>
  </si>
  <si>
    <t>Mantener el 100% de las acciones de mejora asignadas al proceso/Alcaldía con relación a planes de mejoramiento interno documentadas y vigentes</t>
  </si>
  <si>
    <t>Acciones correctivas documentadas y vigentes</t>
  </si>
  <si>
    <r>
      <t xml:space="preserve">1- (No. De acciones vencidas del plan de mejoramiento responsabilidad del proceso  </t>
    </r>
    <r>
      <rPr>
        <b/>
        <sz val="12"/>
        <color indexed="30"/>
        <rFont val="Arial"/>
        <family val="2"/>
      </rPr>
      <t>/</t>
    </r>
    <r>
      <rPr>
        <sz val="12"/>
        <color indexed="30"/>
        <rFont val="Arial"/>
        <family val="2"/>
      </rPr>
      <t xml:space="preserve"> N°  de acciones a gestionar bajo responsabilidad del proceso)*100</t>
    </r>
  </si>
  <si>
    <t>N/A</t>
  </si>
  <si>
    <t>Planes de mejora</t>
  </si>
  <si>
    <t>MIMEC - SIG</t>
  </si>
  <si>
    <t>Reportes MIMEC - SIG remitidos por la OAP</t>
  </si>
  <si>
    <t>La Alcaldía Local actualmente presenta un nivel de cumplimiento del 80% de las acciones de mejora documentadas y vigentes.</t>
  </si>
  <si>
    <t>Aplicativos MIMEC y SIG</t>
  </si>
  <si>
    <t>De acuerdo con el reporte de Planes de Mejora la Alcaldía Local mantuvo en el trimestre el 82% de las acciones de mejora asignadas al proceso con relación a los planes de mejoramiento documentados y vigentes.</t>
  </si>
  <si>
    <t>Reporte MIMEC y SIG</t>
  </si>
  <si>
    <t>La Alcaldía Local y/o proceso mantuvo en el trimestre el 87% de las acciones de mejora asignadas con relación a planes de mejoramiento interno documentadas y vigentes</t>
  </si>
  <si>
    <t>La Alcaldía Local y/o proceso mantuvo en el trimestre el 67% de las acciones de mejora asignadas con relación a planes de mejoramiento interno documentadas y vigentes</t>
  </si>
  <si>
    <t>Dar respuesta al 100% de los requerimientos ciudadanos asignados a la Alcaldía Local con corte a 31 de diciembre de 2018, según la información de seguimiento presentada por el proceso de Servicio a la Ciudadanía</t>
  </si>
  <si>
    <t xml:space="preserve">Porcentaje de requerimientos ciudadanos con respuesta de fondo con corte a 31 de diciembre de 2018, según verificación efectuada por el proceso de Servicio a la Ciudadanía </t>
  </si>
  <si>
    <t xml:space="preserve"> ((Número de requerimientos ciudadanos con respuesta de fondo asignados a la Alcaldía Local con corte a 31 de diciembre de 2018/Número de requerimientos ciudadanos asignados a la Alcaldía Local  con corte a 31 de diciembre de 2018)*100%)</t>
  </si>
  <si>
    <t>Requerimientos ciudadanos con respuesta</t>
  </si>
  <si>
    <t>Aplicativo Gestión Documental</t>
  </si>
  <si>
    <t xml:space="preserve">La Alcaldía Local dio respuesta al 100% de los requerimientos ciudadanos con corte a 31 de diciembre de 2018 programados para el trimestre de la vigencia 2019.
</t>
  </si>
  <si>
    <t>Reporte SAC</t>
  </si>
  <si>
    <t>La Alcaldía Local dio respuesta al 100% de los requerimientos ciudadanos con corte a 31 de diciembre de 2018 programados para el trimestre de la vigencia 2019.</t>
  </si>
  <si>
    <t>Reporte SAC requerimientos ciudadanos</t>
  </si>
  <si>
    <t>La Alcaldía Local tiene  236 requerimientos ciudadanos enn trámite</t>
  </si>
  <si>
    <t xml:space="preserve">La Alcaldía Local cuenta con 202 SDQS pendientes por tramitar </t>
  </si>
  <si>
    <t xml:space="preserve">La Alcaldía Local dió respuesta total a 1.982 SDQS </t>
  </si>
  <si>
    <t>Obtener una calificación semestral  igual o superior al 70 % en la medición desempeño ambiental de la dependencia, empleando como mecanismo de medición la herramienta establecida por la Oficina Asesora de Planeación.</t>
  </si>
  <si>
    <t>Cumplimiento de criterios ambientales</t>
  </si>
  <si>
    <t xml:space="preserve">Porcentaje de cumplimiento de criterios ambientales </t>
  </si>
  <si>
    <t>Porcentaje de buenas prácticas ambientales implementadas</t>
  </si>
  <si>
    <t>Herramienta Oficina Asesora de Planeación</t>
  </si>
  <si>
    <t>Listas de chequeo al cumplimiento de criterios ambientales remitidos por la OAP</t>
  </si>
  <si>
    <t>Se realizan las siguientes observaciones a la Alcaldía Local con relación al cumplimiento de la meta:
Uso eficiente de energía: De acuerdo a la inspección ambiental realizada por el profesional ambiental de la Alcaldía, reporta que se apagan los monitores en 80%.
Gestión Integral de Residuos: Según la inspección se evidencia mezcla de residuos en los puntos ecológicos.
Movilidad Sostenible: Realiza reporte.  130  personas usan transporte bimodal, 12 bicicleta, 123 transporte público, 5 caminando, 5 Taxi o App, 10 carro,  5 moto.
Participación en actividades ambientales: Según inspección se cuenta con una participación parcial de los servidores públicos de la Alcaldía Local.
Reporte Consumo de papel: realiza reporte hasta el mes de mayo
Consumo de papel: No conto con contrato de papelería, de manera que no se puede realizar comparación, se otorga calificación de 5, ya que si tiene reporte del primer semestre de 2018,</t>
  </si>
  <si>
    <t>Reporte criterios ambientales</t>
  </si>
  <si>
    <t>El proceso cumple con el 73% de los requisitos ambientales exigidos.</t>
  </si>
  <si>
    <t>Obtener una calificación igual o superior al 80  % en conocimientos de MIPG por proceso y/o Alcaldía Local</t>
  </si>
  <si>
    <t>Nivel de conocimientos de MIPG</t>
  </si>
  <si>
    <t>(Sumatoria de calificaciones obtenidas por proceso y/o Alcaldía Local / Número de personas evaluadas)*100</t>
  </si>
  <si>
    <t>Promedio de calificación en conocimientos de MIPG</t>
  </si>
  <si>
    <t>El proceso alcanzó un desempeño del 53,25% en el curso MIPG</t>
  </si>
  <si>
    <t>Reporte Curso- concurso MIPG</t>
  </si>
  <si>
    <t>TOTAL PLAN DE GESTIÓN</t>
  </si>
  <si>
    <t>PRIMER TRIMESTRE</t>
  </si>
  <si>
    <t>SEGUNDO TRIMESTRE</t>
  </si>
  <si>
    <t>TERCER TRIMESTRE</t>
  </si>
  <si>
    <t>CUARTO TRIMESTRE</t>
  </si>
  <si>
    <t>Porcentaje de Cumplimiento PLAN DE GESTIÓN 2019</t>
  </si>
  <si>
    <t xml:space="preserve">ELABORÓ: </t>
  </si>
  <si>
    <t xml:space="preserve">REVISÓ: </t>
  </si>
  <si>
    <t>APROBÓ:</t>
  </si>
  <si>
    <t>Firma:</t>
  </si>
  <si>
    <t>3.3.6      29,660,195,000    $-4,101,765,528  25,558,429,472   7,828,682,547</t>
  </si>
  <si>
    <t>3.3.6.90  8.886.936.000     $-3.033.979.325    5.852.956.675   2,933,784,895</t>
  </si>
  <si>
    <t>2018 total  21.199.298.000  -1.933.196.026   19.266.101.974   2.373.164.349</t>
  </si>
  <si>
    <t>3,3,6</t>
  </si>
  <si>
    <t xml:space="preserve">3.3.6.90 </t>
  </si>
  <si>
    <t>Presupuesto</t>
  </si>
  <si>
    <t>Ajustes</t>
  </si>
  <si>
    <t>% ejecución</t>
  </si>
  <si>
    <t>RUBROSFUNCIONAMIENTO</t>
  </si>
  <si>
    <t>FUENTE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</si>
  <si>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</si>
  <si>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</si>
  <si>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</si>
  <si>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</si>
  <si>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</si>
  <si>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</si>
  <si>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</si>
  <si>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RUTINARIA</t>
  </si>
  <si>
    <t>SERVICIOS PUBLICOS</t>
  </si>
  <si>
    <t>GASTOS GENERALES</t>
  </si>
  <si>
    <t>DECRECIENTE</t>
  </si>
  <si>
    <t>SERVICIOS PERSONALES</t>
  </si>
  <si>
    <t>MEDICIONFINAL</t>
  </si>
  <si>
    <t>CONTRALORIA</t>
  </si>
  <si>
    <t>OTROS GASTOS GENERALES</t>
  </si>
  <si>
    <t>MENSUAL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</si>
  <si>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</si>
  <si>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</si>
  <si>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</si>
  <si>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</si>
  <si>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</si>
  <si>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</si>
  <si>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</si>
  <si>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</si>
  <si>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CODIGO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</si>
  <si>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</si>
  <si>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</si>
  <si>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</si>
  <si>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</si>
  <si>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</si>
  <si>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</si>
  <si>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</si>
  <si>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</si>
  <si>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</si>
  <si>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DEPENDENCIA</t>
  </si>
  <si>
    <t>ALCALDIA LOCAL DE USAQUEN</t>
  </si>
  <si>
    <t>ALCALDE/SA LOCAL DE USAQUEN</t>
  </si>
  <si>
    <t>ALCALDIA LOCAL DE CHAPINERO</t>
  </si>
  <si>
    <t>ALCALDE/SA LOCAL DE CHAPINERO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</si>
  <si>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</si>
  <si>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</si>
  <si>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</si>
  <si>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</si>
  <si>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</si>
  <si>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</si>
  <si>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</si>
  <si>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</si>
  <si>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</si>
  <si>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</si>
  <si>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</si>
  <si>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</si>
  <si>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</si>
  <si>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</si>
  <si>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</si>
  <si>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</si>
  <si>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</si>
  <si>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</si>
  <si>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</si>
  <si>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</si>
  <si>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</si>
  <si>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</si>
  <si>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</si>
  <si>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</si>
  <si>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</si>
  <si>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</si>
  <si>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</si>
  <si>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</si>
  <si>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</si>
  <si>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</si>
  <si>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</si>
  <si>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CIUDAD BOLIVAR</t>
  </si>
  <si>
    <t>ALCALDE/SA LOCAL DE CIUDAD BOLIVAR</t>
  </si>
  <si>
    <t>ALCALDIA LOCAL DE SUMAPAZ</t>
  </si>
  <si>
    <t>ALCALDE/SA LOCAL DE SUMAPAZ</t>
  </si>
  <si>
    <t>La Alcaldía Local dio impulso a 4.978 comparendos recibidos en las vigencias anteriores al año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</si>
</sst>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41" formatCode="_-* #,##0_-;\-* #,##0_-;_-* &quot;-&quot;_-;_-@_-"/>
    <numFmt numFmtId="164" formatCode="* #,##0.00&quot;    &quot;;\-* #,##0.00&quot;    &quot;;* \-#&quot;    &quot;;@\ "/>
    <numFmt numFmtId="165" formatCode="0.0%"/>
    <numFmt numFmtId="166" formatCode="#,##0.0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b/>
      <sz val="9"/>
      <color indexed="81"/>
      <name val="Tahoma"/>
      <family val="2"/>
    </font>
    <font>
      <b/>
      <sz val="14"/>
      <name val="Garamond"/>
      <family val="1"/>
    </font>
    <font>
      <b/>
      <sz val="14"/>
      <color indexed="16"/>
      <name val="Garamond"/>
      <family val="1"/>
    </font>
    <font>
      <sz val="14"/>
      <name val="Garamond"/>
      <family val="1"/>
    </font>
    <font>
      <sz val="14"/>
      <color indexed="8"/>
      <name val="Garamond"/>
      <family val="1"/>
    </font>
    <font>
      <b/>
      <sz val="14"/>
      <color indexed="8"/>
      <name val="Garamond"/>
      <family val="1"/>
    </font>
    <font>
      <b/>
      <sz val="20"/>
      <name val="Garamond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30"/>
      <name val="Arial"/>
      <family val="2"/>
    </font>
    <font>
      <sz val="12"/>
      <color indexed="30"/>
      <name val="Arial"/>
      <family val="2"/>
    </font>
    <font>
      <b/>
      <sz val="16"/>
      <name val="Garamond"/>
      <family val="1"/>
    </font>
    <font>
      <i/>
      <sz val="14"/>
      <name val="Garamond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sz val="14"/>
      <color theme="1"/>
      <name val="Garamond"/>
      <family val="1"/>
    </font>
    <font>
      <b/>
      <sz val="14"/>
      <color theme="1"/>
      <name val="Garamond"/>
      <family val="1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name val="Garamond"/>
      <family val="1"/>
    </font>
    <font>
      <sz val="12"/>
      <color rgb="FF0070C0"/>
      <name val="Garamond"/>
      <family val="1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41" fontId="18" fillId="0" borderId="0" applyFont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17">
    <xf numFmtId="0" fontId="0" fillId="0" borderId="0" xfId="0"/>
    <xf numFmtId="0" fontId="19" fillId="0" borderId="1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3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4" xfId="0" applyFont="1" applyFill="1" applyBorder="1" applyAlignment="1">
      <alignment horizontal="justify" vertical="center" wrapText="1"/>
    </xf>
    <xf numFmtId="0" fontId="19" fillId="0" borderId="5" xfId="0" applyFont="1" applyFill="1" applyBorder="1" applyAlignment="1">
      <alignment horizontal="justify" vertical="center" wrapText="1"/>
    </xf>
    <xf numFmtId="0" fontId="19" fillId="0" borderId="6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justify"/>
    </xf>
    <xf numFmtId="0" fontId="21" fillId="6" borderId="7" xfId="0" applyFont="1" applyFill="1" applyBorder="1" applyAlignment="1">
      <alignment horizontal="justify" vertical="center" wrapText="1"/>
    </xf>
    <xf numFmtId="0" fontId="21" fillId="7" borderId="7" xfId="0" applyFont="1" applyFill="1" applyBorder="1" applyAlignment="1">
      <alignment horizontal="justify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justify" vertical="center" wrapText="1"/>
    </xf>
    <xf numFmtId="0" fontId="21" fillId="8" borderId="7" xfId="0" applyFont="1" applyFill="1" applyBorder="1" applyAlignment="1">
      <alignment horizontal="justify" vertical="center" wrapText="1"/>
    </xf>
    <xf numFmtId="0" fontId="21" fillId="8" borderId="8" xfId="0" applyFont="1" applyFill="1" applyBorder="1" applyAlignment="1">
      <alignment horizontal="justify" vertical="center" wrapText="1"/>
    </xf>
    <xf numFmtId="0" fontId="4" fillId="9" borderId="9" xfId="0" applyFont="1" applyFill="1" applyBorder="1" applyAlignment="1">
      <alignment horizontal="justify" vertical="center" wrapText="1"/>
    </xf>
    <xf numFmtId="0" fontId="4" fillId="9" borderId="7" xfId="0" applyFont="1" applyFill="1" applyBorder="1" applyAlignment="1">
      <alignment horizontal="justify" vertical="center" wrapText="1"/>
    </xf>
    <xf numFmtId="0" fontId="4" fillId="10" borderId="2" xfId="0" applyFont="1" applyFill="1" applyBorder="1" applyAlignment="1">
      <alignment horizontal="justify" vertical="center" wrapText="1"/>
    </xf>
    <xf numFmtId="0" fontId="4" fillId="10" borderId="7" xfId="0" applyFont="1" applyFill="1" applyBorder="1" applyAlignment="1">
      <alignment horizontal="justify" vertical="center" wrapText="1"/>
    </xf>
    <xf numFmtId="0" fontId="4" fillId="11" borderId="7" xfId="0" applyFont="1" applyFill="1" applyBorder="1" applyAlignment="1">
      <alignment horizontal="justify" vertical="center" wrapText="1"/>
    </xf>
    <xf numFmtId="0" fontId="21" fillId="11" borderId="10" xfId="0" applyFont="1" applyFill="1" applyBorder="1" applyAlignment="1">
      <alignment horizontal="justify" vertical="center" wrapText="1"/>
    </xf>
    <xf numFmtId="0" fontId="21" fillId="11" borderId="7" xfId="0" applyFont="1" applyFill="1" applyBorder="1" applyAlignment="1">
      <alignment horizontal="justify" vertical="center" wrapText="1"/>
    </xf>
    <xf numFmtId="0" fontId="4" fillId="11" borderId="2" xfId="0" applyFont="1" applyFill="1" applyBorder="1" applyAlignment="1">
      <alignment vertical="center" wrapText="1"/>
    </xf>
    <xf numFmtId="0" fontId="21" fillId="12" borderId="9" xfId="0" applyFont="1" applyFill="1" applyBorder="1" applyAlignment="1">
      <alignment horizontal="justify" vertical="center" wrapText="1"/>
    </xf>
    <xf numFmtId="0" fontId="21" fillId="12" borderId="7" xfId="0" applyFont="1" applyFill="1" applyBorder="1" applyAlignment="1">
      <alignment horizontal="justify" vertical="center" wrapText="1"/>
    </xf>
    <xf numFmtId="0" fontId="4" fillId="12" borderId="7" xfId="0" applyFont="1" applyFill="1" applyBorder="1" applyAlignment="1">
      <alignment horizontal="justify" vertical="center" wrapText="1"/>
    </xf>
    <xf numFmtId="0" fontId="22" fillId="12" borderId="7" xfId="0" applyFont="1" applyFill="1" applyBorder="1" applyAlignment="1">
      <alignment horizontal="justify" vertical="center" wrapText="1"/>
    </xf>
    <xf numFmtId="0" fontId="21" fillId="12" borderId="11" xfId="0" applyFont="1" applyFill="1" applyBorder="1" applyAlignment="1">
      <alignment horizontal="left" vertical="center" wrapText="1"/>
    </xf>
    <xf numFmtId="0" fontId="21" fillId="12" borderId="8" xfId="0" applyFont="1" applyFill="1" applyBorder="1" applyAlignment="1">
      <alignment horizontal="justify" vertical="center" wrapText="1"/>
    </xf>
    <xf numFmtId="0" fontId="4" fillId="12" borderId="9" xfId="0" applyFont="1" applyFill="1" applyBorder="1" applyAlignment="1">
      <alignment horizontal="justify" vertical="center" wrapText="1"/>
    </xf>
    <xf numFmtId="0" fontId="4" fillId="12" borderId="8" xfId="0" applyFont="1" applyFill="1" applyBorder="1" applyAlignment="1">
      <alignment horizontal="justify" vertical="center" wrapText="1"/>
    </xf>
    <xf numFmtId="0" fontId="23" fillId="0" borderId="0" xfId="0" applyFont="1"/>
    <xf numFmtId="0" fontId="23" fillId="7" borderId="0" xfId="0" applyFont="1" applyFill="1"/>
    <xf numFmtId="9" fontId="8" fillId="7" borderId="0" xfId="5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vertical="center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justify" vertical="center" wrapText="1"/>
    </xf>
    <xf numFmtId="9" fontId="23" fillId="7" borderId="0" xfId="5" applyFont="1" applyFill="1" applyAlignment="1">
      <alignment horizontal="center" vertical="center"/>
    </xf>
    <xf numFmtId="0" fontId="6" fillId="13" borderId="12" xfId="0" applyFont="1" applyFill="1" applyBorder="1" applyAlignment="1">
      <alignment vertical="center" wrapText="1"/>
    </xf>
    <xf numFmtId="0" fontId="6" fillId="13" borderId="13" xfId="0" applyFont="1" applyFill="1" applyBorder="1" applyAlignment="1">
      <alignment vertical="center" wrapText="1"/>
    </xf>
    <xf numFmtId="0" fontId="6" fillId="14" borderId="14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6" fillId="15" borderId="15" xfId="0" applyFont="1" applyFill="1" applyBorder="1" applyAlignment="1">
      <alignment horizontal="center" vertical="center" wrapText="1"/>
    </xf>
    <xf numFmtId="9" fontId="6" fillId="15" borderId="16" xfId="5" applyFont="1" applyFill="1" applyBorder="1" applyAlignment="1">
      <alignment horizontal="center" vertical="center" wrapText="1"/>
    </xf>
    <xf numFmtId="0" fontId="6" fillId="15" borderId="7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vertical="center" wrapText="1"/>
    </xf>
    <xf numFmtId="0" fontId="6" fillId="15" borderId="18" xfId="0" applyFont="1" applyFill="1" applyBorder="1" applyAlignment="1">
      <alignment horizontal="center" vertical="center" wrapText="1"/>
    </xf>
    <xf numFmtId="9" fontId="6" fillId="15" borderId="19" xfId="5" applyFont="1" applyFill="1" applyBorder="1" applyAlignment="1">
      <alignment horizontal="center" vertical="center" wrapText="1"/>
    </xf>
    <xf numFmtId="0" fontId="6" fillId="15" borderId="11" xfId="0" applyFont="1" applyFill="1" applyBorder="1" applyAlignment="1">
      <alignment horizontal="center" vertical="center" wrapText="1"/>
    </xf>
    <xf numFmtId="0" fontId="6" fillId="15" borderId="6" xfId="0" applyFont="1" applyFill="1" applyBorder="1" applyAlignment="1">
      <alignment horizontal="center" vertical="center" wrapText="1"/>
    </xf>
    <xf numFmtId="0" fontId="24" fillId="15" borderId="6" xfId="0" applyFont="1" applyFill="1" applyBorder="1"/>
    <xf numFmtId="0" fontId="6" fillId="16" borderId="6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 wrapText="1"/>
    </xf>
    <xf numFmtId="0" fontId="6" fillId="18" borderId="6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19" borderId="6" xfId="0" applyFont="1" applyFill="1" applyBorder="1" applyAlignment="1">
      <alignment horizontal="center" vertical="center" wrapText="1"/>
    </xf>
    <xf numFmtId="0" fontId="6" fillId="19" borderId="20" xfId="0" applyFont="1" applyFill="1" applyBorder="1" applyAlignment="1">
      <alignment horizontal="center" vertical="center" wrapText="1"/>
    </xf>
    <xf numFmtId="0" fontId="6" fillId="20" borderId="21" xfId="0" applyFont="1" applyFill="1" applyBorder="1" applyAlignment="1">
      <alignment vertical="center" wrapText="1"/>
    </xf>
    <xf numFmtId="9" fontId="24" fillId="7" borderId="22" xfId="5" applyFont="1" applyFill="1" applyBorder="1" applyAlignment="1" applyProtection="1">
      <alignment horizontal="center" vertical="center" wrapText="1"/>
    </xf>
    <xf numFmtId="9" fontId="24" fillId="7" borderId="23" xfId="5" applyFont="1" applyFill="1" applyBorder="1" applyAlignment="1" applyProtection="1">
      <alignment horizontal="center" vertical="center" wrapText="1"/>
    </xf>
    <xf numFmtId="0" fontId="23" fillId="0" borderId="24" xfId="0" applyFont="1" applyBorder="1"/>
    <xf numFmtId="0" fontId="23" fillId="7" borderId="24" xfId="0" applyFont="1" applyFill="1" applyBorder="1" applyAlignment="1" applyProtection="1">
      <alignment vertical="center" wrapText="1"/>
    </xf>
    <xf numFmtId="0" fontId="23" fillId="7" borderId="24" xfId="0" applyFont="1" applyFill="1" applyBorder="1" applyAlignment="1" applyProtection="1">
      <alignment horizontal="center" vertical="center" wrapText="1"/>
      <protection locked="0"/>
    </xf>
    <xf numFmtId="9" fontId="8" fillId="7" borderId="25" xfId="5" applyFont="1" applyFill="1" applyBorder="1" applyAlignment="1" applyProtection="1">
      <alignment horizontal="center" vertical="center" wrapText="1"/>
    </xf>
    <xf numFmtId="0" fontId="23" fillId="7" borderId="25" xfId="0" applyFont="1" applyFill="1" applyBorder="1" applyAlignment="1" applyProtection="1">
      <alignment vertical="center" wrapText="1"/>
    </xf>
    <xf numFmtId="9" fontId="6" fillId="7" borderId="25" xfId="5" applyFont="1" applyFill="1" applyBorder="1" applyAlignment="1" applyProtection="1">
      <alignment horizontal="center" vertical="center" wrapText="1"/>
    </xf>
    <xf numFmtId="9" fontId="8" fillId="7" borderId="26" xfId="5" applyFont="1" applyFill="1" applyBorder="1" applyAlignment="1" applyProtection="1">
      <alignment vertical="center" wrapText="1"/>
    </xf>
    <xf numFmtId="0" fontId="23" fillId="7" borderId="0" xfId="0" applyFont="1" applyFill="1" applyBorder="1" applyAlignment="1">
      <alignment vertical="center" wrapText="1"/>
    </xf>
    <xf numFmtId="0" fontId="23" fillId="7" borderId="0" xfId="0" applyFont="1" applyFill="1" applyBorder="1" applyAlignment="1">
      <alignment horizontal="justify" vertical="center" wrapText="1"/>
    </xf>
    <xf numFmtId="9" fontId="23" fillId="7" borderId="0" xfId="5" applyFont="1" applyFill="1" applyBorder="1" applyAlignment="1">
      <alignment horizontal="center" vertical="center" wrapText="1"/>
    </xf>
    <xf numFmtId="0" fontId="23" fillId="7" borderId="0" xfId="0" applyFont="1" applyFill="1" applyBorder="1"/>
    <xf numFmtId="0" fontId="24" fillId="7" borderId="0" xfId="0" applyFont="1" applyFill="1" applyBorder="1" applyAlignment="1">
      <alignment vertical="top" wrapText="1"/>
    </xf>
    <xf numFmtId="0" fontId="24" fillId="7" borderId="0" xfId="0" applyFont="1" applyFill="1" applyBorder="1" applyAlignment="1">
      <alignment horizontal="center" vertical="center" wrapText="1"/>
    </xf>
    <xf numFmtId="9" fontId="24" fillId="7" borderId="27" xfId="5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justify" vertical="center" wrapText="1"/>
    </xf>
    <xf numFmtId="9" fontId="23" fillId="7" borderId="15" xfId="5" applyFont="1" applyFill="1" applyBorder="1" applyAlignment="1">
      <alignment horizontal="center" vertical="center" wrapText="1"/>
    </xf>
    <xf numFmtId="0" fontId="23" fillId="7" borderId="0" xfId="0" applyFont="1" applyFill="1" applyAlignment="1">
      <alignment vertical="top" wrapText="1"/>
    </xf>
    <xf numFmtId="0" fontId="23" fillId="0" borderId="0" xfId="0" applyFont="1" applyAlignment="1">
      <alignment horizontal="justify" vertical="center" wrapText="1"/>
    </xf>
    <xf numFmtId="9" fontId="23" fillId="0" borderId="0" xfId="5" applyFont="1" applyAlignment="1">
      <alignment horizontal="center" vertical="center"/>
    </xf>
    <xf numFmtId="0" fontId="23" fillId="0" borderId="0" xfId="0" applyFont="1" applyBorder="1"/>
    <xf numFmtId="0" fontId="8" fillId="7" borderId="0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 applyProtection="1">
      <alignment horizontal="center" vertical="center" wrapText="1"/>
    </xf>
    <xf numFmtId="0" fontId="24" fillId="7" borderId="0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left" vertical="center" wrapText="1"/>
    </xf>
    <xf numFmtId="14" fontId="8" fillId="7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9" fontId="20" fillId="0" borderId="3" xfId="0" applyNumberFormat="1" applyFont="1" applyFill="1" applyBorder="1" applyAlignment="1">
      <alignment horizontal="center" vertical="center" wrapText="1"/>
    </xf>
    <xf numFmtId="9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5" applyNumberFormat="1" applyFont="1" applyFill="1" applyBorder="1" applyAlignment="1">
      <alignment horizontal="center" vertical="center" wrapText="1"/>
    </xf>
    <xf numFmtId="0" fontId="13" fillId="0" borderId="3" xfId="5" applyNumberFormat="1" applyFont="1" applyFill="1" applyBorder="1" applyAlignment="1">
      <alignment horizontal="center" vertical="center" wrapText="1"/>
    </xf>
    <xf numFmtId="9" fontId="20" fillId="0" borderId="3" xfId="5" applyNumberFormat="1" applyFont="1" applyFill="1" applyBorder="1" applyAlignment="1">
      <alignment horizontal="center" vertical="center" wrapText="1"/>
    </xf>
    <xf numFmtId="9" fontId="20" fillId="0" borderId="3" xfId="5" applyFont="1" applyFill="1" applyBorder="1" applyAlignment="1" applyProtection="1">
      <alignment horizontal="center" vertical="center" wrapText="1"/>
      <protection locked="0"/>
    </xf>
    <xf numFmtId="9" fontId="13" fillId="0" borderId="3" xfId="5" applyFont="1" applyFill="1" applyBorder="1" applyAlignment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left" vertical="center" wrapText="1"/>
      <protection locked="0"/>
    </xf>
    <xf numFmtId="0" fontId="20" fillId="0" borderId="3" xfId="0" applyFont="1" applyFill="1" applyBorder="1" applyAlignment="1">
      <alignment horizontal="center" vertical="center" wrapText="1"/>
    </xf>
    <xf numFmtId="9" fontId="13" fillId="0" borderId="3" xfId="5" applyFont="1" applyFill="1" applyBorder="1" applyAlignment="1" applyProtection="1">
      <alignment horizontal="center" vertical="center" wrapText="1"/>
      <protection locked="0"/>
    </xf>
    <xf numFmtId="0" fontId="20" fillId="0" borderId="28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/>
    <xf numFmtId="1" fontId="20" fillId="0" borderId="3" xfId="5" applyNumberFormat="1" applyFont="1" applyFill="1" applyBorder="1" applyAlignment="1" applyProtection="1">
      <alignment horizontal="center" vertical="center" wrapText="1"/>
      <protection locked="0"/>
    </xf>
    <xf numFmtId="1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12" fillId="0" borderId="3" xfId="5" applyFont="1" applyFill="1" applyBorder="1" applyAlignment="1">
      <alignment horizontal="center" vertical="center" wrapText="1"/>
    </xf>
    <xf numFmtId="0" fontId="20" fillId="0" borderId="3" xfId="0" applyFont="1" applyFill="1" applyBorder="1" applyAlignment="1" applyProtection="1">
      <alignment horizontal="justify" vertical="center" wrapText="1"/>
      <protection locked="0"/>
    </xf>
    <xf numFmtId="165" fontId="20" fillId="0" borderId="3" xfId="5" applyNumberFormat="1" applyFont="1" applyFill="1" applyBorder="1" applyAlignment="1" applyProtection="1">
      <alignment horizontal="center" vertical="center" wrapText="1"/>
      <protection locked="0"/>
    </xf>
    <xf numFmtId="9" fontId="20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9" xfId="0" applyFont="1" applyFill="1" applyBorder="1" applyAlignment="1" applyProtection="1">
      <alignment horizontal="center" vertical="center" wrapText="1"/>
      <protection locked="0"/>
    </xf>
    <xf numFmtId="0" fontId="20" fillId="0" borderId="29" xfId="0" applyFont="1" applyFill="1" applyBorder="1" applyAlignment="1" applyProtection="1">
      <alignment horizontal="left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9" fontId="20" fillId="0" borderId="29" xfId="5" applyFont="1" applyFill="1" applyBorder="1" applyAlignment="1">
      <alignment horizontal="center" vertical="center" wrapText="1"/>
    </xf>
    <xf numFmtId="0" fontId="20" fillId="0" borderId="31" xfId="0" applyFont="1" applyFill="1" applyBorder="1" applyAlignment="1" applyProtection="1">
      <alignment horizontal="left" vertical="center" wrapText="1"/>
      <protection locked="0"/>
    </xf>
    <xf numFmtId="1" fontId="20" fillId="0" borderId="3" xfId="0" applyNumberFormat="1" applyFont="1" applyFill="1" applyBorder="1" applyAlignment="1">
      <alignment horizontal="center" vertical="center" wrapText="1"/>
    </xf>
    <xf numFmtId="0" fontId="20" fillId="0" borderId="29" xfId="0" applyFont="1" applyFill="1" applyBorder="1" applyAlignment="1" applyProtection="1">
      <alignment horizontal="justify" vertical="center" wrapText="1"/>
      <protection locked="0"/>
    </xf>
    <xf numFmtId="1" fontId="20" fillId="0" borderId="3" xfId="5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9" fontId="26" fillId="0" borderId="3" xfId="0" applyNumberFormat="1" applyFont="1" applyFill="1" applyBorder="1" applyAlignment="1">
      <alignment horizontal="center" vertical="center" wrapText="1"/>
    </xf>
    <xf numFmtId="9" fontId="26" fillId="0" borderId="29" xfId="0" applyNumberFormat="1" applyFont="1" applyFill="1" applyBorder="1" applyAlignment="1" applyProtection="1">
      <alignment horizontal="center" vertical="center" wrapText="1"/>
      <protection locked="0"/>
    </xf>
    <xf numFmtId="9" fontId="25" fillId="0" borderId="3" xfId="5" applyFont="1" applyFill="1" applyBorder="1" applyAlignment="1">
      <alignment horizontal="center" vertical="center" wrapText="1"/>
    </xf>
    <xf numFmtId="0" fontId="26" fillId="0" borderId="29" xfId="0" applyFont="1" applyFill="1" applyBorder="1" applyAlignment="1" applyProtection="1">
      <alignment horizontal="justify" vertical="center" wrapText="1"/>
      <protection locked="0"/>
    </xf>
    <xf numFmtId="9" fontId="26" fillId="0" borderId="3" xfId="5" applyNumberFormat="1" applyFont="1" applyFill="1" applyBorder="1" applyAlignment="1">
      <alignment horizontal="center" vertical="center" wrapText="1"/>
    </xf>
    <xf numFmtId="9" fontId="26" fillId="0" borderId="29" xfId="5" applyFont="1" applyFill="1" applyBorder="1" applyAlignment="1" applyProtection="1">
      <alignment horizontal="center" vertical="center" wrapText="1"/>
      <protection locked="0"/>
    </xf>
    <xf numFmtId="9" fontId="26" fillId="0" borderId="3" xfId="5" applyFont="1" applyFill="1" applyBorder="1" applyAlignment="1">
      <alignment horizontal="center" vertical="center" wrapText="1"/>
    </xf>
    <xf numFmtId="0" fontId="26" fillId="0" borderId="29" xfId="0" applyFont="1" applyFill="1" applyBorder="1" applyAlignment="1" applyProtection="1">
      <alignment horizontal="center" vertical="center" wrapText="1"/>
      <protection locked="0"/>
    </xf>
    <xf numFmtId="0" fontId="26" fillId="0" borderId="3" xfId="5" applyNumberFormat="1" applyFont="1" applyFill="1" applyBorder="1" applyAlignment="1">
      <alignment horizontal="center" vertical="center" wrapText="1"/>
    </xf>
    <xf numFmtId="0" fontId="26" fillId="0" borderId="29" xfId="0" applyFont="1" applyFill="1" applyBorder="1" applyAlignment="1" applyProtection="1">
      <alignment horizontal="left" vertical="center" wrapText="1"/>
      <protection locked="0"/>
    </xf>
    <xf numFmtId="0" fontId="26" fillId="0" borderId="3" xfId="0" applyFont="1" applyFill="1" applyBorder="1" applyAlignment="1">
      <alignment horizontal="center" vertical="center" wrapText="1"/>
    </xf>
    <xf numFmtId="9" fontId="26" fillId="0" borderId="29" xfId="5" applyFont="1" applyFill="1" applyBorder="1" applyAlignment="1">
      <alignment horizontal="center" vertical="center" wrapText="1"/>
    </xf>
    <xf numFmtId="9" fontId="26" fillId="0" borderId="3" xfId="5" applyFont="1" applyFill="1" applyBorder="1" applyAlignment="1" applyProtection="1">
      <alignment horizontal="center" vertical="center" wrapText="1"/>
      <protection locked="0"/>
    </xf>
    <xf numFmtId="0" fontId="26" fillId="0" borderId="31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Fill="1"/>
    <xf numFmtId="1" fontId="26" fillId="0" borderId="3" xfId="0" applyNumberFormat="1" applyFont="1" applyFill="1" applyBorder="1" applyAlignment="1">
      <alignment horizontal="center" vertical="center" wrapText="1"/>
    </xf>
    <xf numFmtId="0" fontId="25" fillId="0" borderId="3" xfId="5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165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11" fillId="7" borderId="25" xfId="5" applyNumberFormat="1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horizontal="left" vertical="center" wrapText="1"/>
    </xf>
    <xf numFmtId="9" fontId="13" fillId="0" borderId="2" xfId="5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/>
    </xf>
    <xf numFmtId="9" fontId="20" fillId="0" borderId="2" xfId="0" applyNumberFormat="1" applyFont="1" applyFill="1" applyBorder="1" applyAlignment="1" applyProtection="1">
      <alignment horizontal="center" vertical="center"/>
    </xf>
    <xf numFmtId="9" fontId="27" fillId="0" borderId="2" xfId="0" applyNumberFormat="1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 wrapText="1"/>
    </xf>
    <xf numFmtId="165" fontId="13" fillId="0" borderId="2" xfId="0" applyNumberFormat="1" applyFont="1" applyFill="1" applyBorder="1" applyAlignment="1" applyProtection="1">
      <alignment horizontal="center" vertical="center" wrapText="1"/>
    </xf>
    <xf numFmtId="41" fontId="13" fillId="0" borderId="2" xfId="0" applyNumberFormat="1" applyFont="1" applyFill="1" applyBorder="1" applyAlignment="1" applyProtection="1">
      <alignment horizontal="left" vertical="center" wrapText="1"/>
    </xf>
    <xf numFmtId="9" fontId="12" fillId="0" borderId="2" xfId="0" applyNumberFormat="1" applyFont="1" applyFill="1" applyBorder="1" applyAlignment="1" applyProtection="1">
      <alignment horizontal="center" vertical="center"/>
    </xf>
    <xf numFmtId="41" fontId="13" fillId="0" borderId="2" xfId="2" applyFont="1" applyFill="1" applyBorder="1" applyAlignment="1" applyProtection="1">
      <alignment horizontal="left" vertical="center" wrapText="1"/>
    </xf>
    <xf numFmtId="9" fontId="20" fillId="0" borderId="2" xfId="5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vertical="center" wrapText="1"/>
    </xf>
    <xf numFmtId="3" fontId="20" fillId="0" borderId="2" xfId="0" applyNumberFormat="1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 wrapText="1"/>
    </xf>
    <xf numFmtId="9" fontId="20" fillId="0" borderId="2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justify" vertical="center" wrapText="1"/>
    </xf>
    <xf numFmtId="9" fontId="28" fillId="0" borderId="2" xfId="5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41" fontId="20" fillId="0" borderId="2" xfId="2" applyFont="1" applyFill="1" applyBorder="1" applyAlignment="1" applyProtection="1">
      <alignment horizontal="center" vertical="center" wrapText="1"/>
    </xf>
    <xf numFmtId="41" fontId="20" fillId="0" borderId="2" xfId="0" applyNumberFormat="1" applyFont="1" applyFill="1" applyBorder="1" applyAlignment="1" applyProtection="1">
      <alignment horizontal="center" vertical="center" wrapText="1"/>
    </xf>
    <xf numFmtId="1" fontId="20" fillId="0" borderId="2" xfId="0" applyNumberFormat="1" applyFont="1" applyFill="1" applyBorder="1" applyAlignment="1" applyProtection="1">
      <alignment horizontal="center" vertical="center" wrapText="1"/>
    </xf>
    <xf numFmtId="9" fontId="20" fillId="0" borderId="2" xfId="5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 applyProtection="1">
      <alignment vertical="center" wrapText="1"/>
    </xf>
    <xf numFmtId="0" fontId="26" fillId="0" borderId="2" xfId="0" applyFont="1" applyFill="1" applyBorder="1" applyAlignment="1" applyProtection="1">
      <alignment horizontal="justify" vertical="center" wrapText="1"/>
    </xf>
    <xf numFmtId="9" fontId="26" fillId="0" borderId="2" xfId="5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 applyProtection="1">
      <alignment horizontal="center" vertical="center" wrapText="1"/>
    </xf>
    <xf numFmtId="9" fontId="26" fillId="0" borderId="2" xfId="0" applyNumberFormat="1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 applyProtection="1">
      <alignment horizontal="left" vertical="center" wrapText="1"/>
    </xf>
    <xf numFmtId="0" fontId="26" fillId="0" borderId="2" xfId="0" applyFont="1" applyFill="1" applyBorder="1" applyAlignment="1" applyProtection="1">
      <alignment horizontal="center" vertical="center"/>
    </xf>
    <xf numFmtId="9" fontId="26" fillId="7" borderId="2" xfId="5" applyFont="1" applyFill="1" applyBorder="1" applyAlignment="1" applyProtection="1">
      <alignment horizontal="center" vertical="center" wrapText="1"/>
    </xf>
    <xf numFmtId="9" fontId="26" fillId="7" borderId="2" xfId="5" applyFont="1" applyFill="1" applyBorder="1" applyAlignment="1" applyProtection="1">
      <alignment horizontal="center" vertical="center"/>
    </xf>
    <xf numFmtId="3" fontId="0" fillId="0" borderId="0" xfId="0" applyNumberFormat="1"/>
    <xf numFmtId="6" fontId="0" fillId="0" borderId="0" xfId="0" applyNumberFormat="1"/>
    <xf numFmtId="166" fontId="0" fillId="0" borderId="0" xfId="0" applyNumberFormat="1"/>
    <xf numFmtId="9" fontId="20" fillId="0" borderId="3" xfId="5" applyNumberFormat="1" applyFont="1" applyFill="1" applyBorder="1" applyAlignment="1" applyProtection="1">
      <alignment horizontal="center" vertical="center" wrapText="1"/>
      <protection locked="0"/>
    </xf>
    <xf numFmtId="10" fontId="16" fillId="7" borderId="25" xfId="5" applyNumberFormat="1" applyFont="1" applyFill="1" applyBorder="1" applyAlignment="1" applyProtection="1">
      <alignment horizontal="center" vertical="center" wrapText="1"/>
    </xf>
    <xf numFmtId="10" fontId="20" fillId="0" borderId="3" xfId="5" applyNumberFormat="1" applyFont="1" applyFill="1" applyBorder="1" applyAlignment="1" applyProtection="1">
      <alignment horizontal="center" vertical="center" wrapText="1"/>
      <protection locked="0"/>
    </xf>
    <xf numFmtId="9" fontId="20" fillId="0" borderId="29" xfId="5" applyFont="1" applyFill="1" applyBorder="1" applyAlignment="1" applyProtection="1">
      <alignment horizontal="center" vertical="center" wrapText="1"/>
      <protection locked="0"/>
    </xf>
    <xf numFmtId="0" fontId="6" fillId="7" borderId="32" xfId="0" applyFont="1" applyFill="1" applyBorder="1" applyAlignment="1">
      <alignment horizontal="center" vertical="center" wrapText="1"/>
    </xf>
    <xf numFmtId="0" fontId="7" fillId="21" borderId="33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 applyProtection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10" fontId="20" fillId="7" borderId="3" xfId="5" applyNumberFormat="1" applyFont="1" applyFill="1" applyBorder="1" applyAlignment="1" applyProtection="1">
      <alignment horizontal="center" vertical="center" wrapText="1"/>
      <protection locked="0"/>
    </xf>
    <xf numFmtId="9" fontId="13" fillId="7" borderId="3" xfId="5" applyFont="1" applyFill="1" applyBorder="1" applyAlignment="1">
      <alignment horizontal="center" vertical="center" wrapText="1"/>
    </xf>
    <xf numFmtId="0" fontId="20" fillId="7" borderId="3" xfId="0" applyFont="1" applyFill="1" applyBorder="1" applyAlignment="1" applyProtection="1">
      <alignment horizontal="center" vertical="center" wrapText="1"/>
      <protection locked="0"/>
    </xf>
    <xf numFmtId="0" fontId="8" fillId="7" borderId="2" xfId="0" applyFont="1" applyFill="1" applyBorder="1" applyAlignment="1">
      <alignment horizontal="center" vertical="center" wrapText="1"/>
    </xf>
    <xf numFmtId="14" fontId="23" fillId="7" borderId="2" xfId="0" applyNumberFormat="1" applyFont="1" applyFill="1" applyBorder="1" applyAlignment="1">
      <alignment horizontal="center" vertical="center"/>
    </xf>
    <xf numFmtId="0" fontId="13" fillId="0" borderId="3" xfId="5" applyNumberFormat="1" applyFont="1" applyFill="1" applyBorder="1" applyAlignment="1" applyProtection="1">
      <alignment horizontal="center" vertical="center" wrapText="1"/>
      <protection locked="0"/>
    </xf>
    <xf numFmtId="9" fontId="13" fillId="0" borderId="3" xfId="5" applyNumberFormat="1" applyFont="1" applyFill="1" applyBorder="1" applyAlignment="1">
      <alignment horizontal="center" vertical="center" wrapText="1"/>
    </xf>
    <xf numFmtId="165" fontId="24" fillId="7" borderId="0" xfId="5" applyNumberFormat="1" applyFont="1" applyFill="1" applyBorder="1" applyAlignment="1">
      <alignment horizontal="center" vertical="center" wrapText="1"/>
    </xf>
    <xf numFmtId="10" fontId="6" fillId="7" borderId="25" xfId="5" applyNumberFormat="1" applyFont="1" applyFill="1" applyBorder="1" applyAlignment="1" applyProtection="1">
      <alignment horizontal="center" vertical="center" wrapText="1"/>
    </xf>
    <xf numFmtId="0" fontId="0" fillId="0" borderId="49" xfId="0" applyBorder="1"/>
    <xf numFmtId="3" fontId="0" fillId="0" borderId="49" xfId="0" applyNumberFormat="1" applyBorder="1"/>
    <xf numFmtId="6" fontId="0" fillId="0" borderId="49" xfId="0" applyNumberFormat="1" applyBorder="1"/>
    <xf numFmtId="166" fontId="0" fillId="0" borderId="49" xfId="0" applyNumberFormat="1" applyBorder="1"/>
    <xf numFmtId="3" fontId="0" fillId="0" borderId="49" xfId="0" applyNumberFormat="1" applyBorder="1" applyAlignment="1">
      <alignment horizontal="center" vertical="center"/>
    </xf>
    <xf numFmtId="6" fontId="0" fillId="0" borderId="49" xfId="0" applyNumberFormat="1" applyBorder="1" applyAlignment="1">
      <alignment horizontal="center" vertical="center"/>
    </xf>
    <xf numFmtId="166" fontId="0" fillId="0" borderId="49" xfId="0" applyNumberFormat="1" applyBorder="1" applyAlignment="1">
      <alignment horizontal="center" vertical="center"/>
    </xf>
    <xf numFmtId="9" fontId="18" fillId="0" borderId="49" xfId="5" applyFont="1" applyBorder="1"/>
    <xf numFmtId="1" fontId="13" fillId="0" borderId="3" xfId="5" applyNumberFormat="1" applyFont="1" applyFill="1" applyBorder="1" applyAlignment="1" applyProtection="1">
      <alignment horizontal="center" vertical="center" wrapText="1"/>
      <protection locked="0"/>
    </xf>
    <xf numFmtId="9" fontId="20" fillId="9" borderId="3" xfId="0" applyNumberFormat="1" applyFont="1" applyFill="1" applyBorder="1" applyAlignment="1">
      <alignment horizontal="center" vertical="center" wrapText="1"/>
    </xf>
    <xf numFmtId="9" fontId="20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9" borderId="3" xfId="5" applyNumberFormat="1" applyFont="1" applyFill="1" applyBorder="1" applyAlignment="1">
      <alignment horizontal="center" vertical="center" wrapText="1"/>
    </xf>
    <xf numFmtId="0" fontId="20" fillId="9" borderId="3" xfId="0" applyFont="1" applyFill="1" applyBorder="1" applyAlignment="1" applyProtection="1">
      <alignment horizontal="left" vertical="center" wrapText="1"/>
      <protection locked="0"/>
    </xf>
    <xf numFmtId="0" fontId="20" fillId="9" borderId="3" xfId="0" applyFont="1" applyFill="1" applyBorder="1" applyAlignment="1" applyProtection="1">
      <alignment horizontal="center" vertical="center" wrapText="1"/>
      <protection locked="0"/>
    </xf>
    <xf numFmtId="9" fontId="20" fillId="9" borderId="3" xfId="5" applyFont="1" applyFill="1" applyBorder="1" applyAlignment="1">
      <alignment horizontal="center" vertical="center" wrapText="1"/>
    </xf>
    <xf numFmtId="9" fontId="13" fillId="9" borderId="3" xfId="5" applyFont="1" applyFill="1" applyBorder="1" applyAlignment="1" applyProtection="1">
      <alignment horizontal="center" vertical="center" wrapText="1"/>
      <protection locked="0"/>
    </xf>
    <xf numFmtId="0" fontId="20" fillId="9" borderId="28" xfId="0" applyFont="1" applyFill="1" applyBorder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 applyProtection="1">
      <alignment horizontal="justify" vertical="center" wrapText="1"/>
      <protection locked="0"/>
    </xf>
    <xf numFmtId="10" fontId="13" fillId="0" borderId="3" xfId="5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9" xfId="0" applyFont="1" applyBorder="1" applyAlignment="1" applyProtection="1">
      <alignment horizontal="left" vertical="center" wrapText="1"/>
      <protection locked="0"/>
    </xf>
    <xf numFmtId="2" fontId="20" fillId="0" borderId="3" xfId="0" applyNumberFormat="1" applyFont="1" applyFill="1" applyBorder="1" applyAlignment="1">
      <alignment horizontal="center" vertical="center" wrapText="1"/>
    </xf>
    <xf numFmtId="2" fontId="20" fillId="0" borderId="29" xfId="5" applyNumberFormat="1" applyFont="1" applyFill="1" applyBorder="1" applyAlignment="1">
      <alignment horizontal="center" vertical="center" wrapText="1"/>
    </xf>
    <xf numFmtId="10" fontId="26" fillId="0" borderId="3" xfId="5" applyNumberFormat="1" applyFont="1" applyFill="1" applyBorder="1" applyAlignment="1">
      <alignment horizontal="center" vertical="center" wrapText="1"/>
    </xf>
    <xf numFmtId="0" fontId="30" fillId="0" borderId="30" xfId="0" applyFont="1" applyBorder="1" applyAlignment="1" applyProtection="1">
      <alignment horizontal="center" vertical="center" wrapText="1"/>
      <protection locked="0"/>
    </xf>
    <xf numFmtId="2" fontId="26" fillId="0" borderId="3" xfId="0" applyNumberFormat="1" applyFont="1" applyFill="1" applyBorder="1" applyAlignment="1">
      <alignment horizontal="center" vertical="center" wrapText="1"/>
    </xf>
    <xf numFmtId="2" fontId="26" fillId="0" borderId="29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29" xfId="5" applyNumberFormat="1" applyFont="1" applyFill="1" applyBorder="1" applyAlignment="1">
      <alignment horizontal="center" vertical="center" wrapText="1"/>
    </xf>
    <xf numFmtId="10" fontId="26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left" vertical="center" wrapText="1"/>
      <protection locked="0"/>
    </xf>
    <xf numFmtId="0" fontId="31" fillId="0" borderId="30" xfId="0" applyFont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7" fillId="21" borderId="3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6" fillId="15" borderId="9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14" fontId="23" fillId="7" borderId="50" xfId="0" applyNumberFormat="1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 wrapText="1"/>
    </xf>
    <xf numFmtId="0" fontId="24" fillId="17" borderId="25" xfId="0" applyFont="1" applyFill="1" applyBorder="1" applyAlignment="1" applyProtection="1">
      <alignment horizontal="center" vertical="center" wrapText="1"/>
    </xf>
    <xf numFmtId="0" fontId="24" fillId="7" borderId="0" xfId="0" applyFont="1" applyFill="1" applyBorder="1" applyAlignment="1">
      <alignment horizontal="right" vertical="center" wrapText="1"/>
    </xf>
    <xf numFmtId="0" fontId="6" fillId="16" borderId="3" xfId="0" applyFont="1" applyFill="1" applyBorder="1" applyAlignment="1">
      <alignment horizontal="center" vertical="center" wrapText="1"/>
    </xf>
    <xf numFmtId="0" fontId="24" fillId="7" borderId="32" xfId="0" applyFont="1" applyFill="1" applyBorder="1" applyAlignment="1">
      <alignment horizontal="center" vertical="top" wrapText="1"/>
    </xf>
    <xf numFmtId="0" fontId="24" fillId="7" borderId="15" xfId="0" applyFont="1" applyFill="1" applyBorder="1" applyAlignment="1">
      <alignment horizontal="center" vertical="top" wrapText="1"/>
    </xf>
    <xf numFmtId="0" fontId="24" fillId="7" borderId="7" xfId="0" applyFont="1" applyFill="1" applyBorder="1" applyAlignment="1">
      <alignment horizontal="center" vertical="top" wrapText="1"/>
    </xf>
    <xf numFmtId="0" fontId="24" fillId="7" borderId="0" xfId="0" applyFont="1" applyFill="1" applyBorder="1" applyAlignment="1">
      <alignment horizontal="justify" vertical="center" wrapText="1"/>
    </xf>
    <xf numFmtId="0" fontId="24" fillId="7" borderId="32" xfId="0" applyFont="1" applyFill="1" applyBorder="1" applyAlignment="1">
      <alignment horizontal="center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wrapText="1"/>
    </xf>
    <xf numFmtId="0" fontId="24" fillId="22" borderId="25" xfId="0" applyFont="1" applyFill="1" applyBorder="1" applyAlignment="1" applyProtection="1">
      <alignment horizontal="center" vertical="center" wrapText="1"/>
    </xf>
    <xf numFmtId="0" fontId="24" fillId="9" borderId="25" xfId="0" applyFont="1" applyFill="1" applyBorder="1" applyAlignment="1" applyProtection="1">
      <alignment horizontal="center" vertical="center" wrapText="1"/>
    </xf>
    <xf numFmtId="0" fontId="24" fillId="17" borderId="39" xfId="0" applyFont="1" applyFill="1" applyBorder="1" applyAlignment="1" applyProtection="1">
      <alignment horizontal="center" vertical="center" wrapText="1"/>
    </xf>
    <xf numFmtId="0" fontId="24" fillId="17" borderId="40" xfId="0" applyFont="1" applyFill="1" applyBorder="1" applyAlignment="1" applyProtection="1">
      <alignment horizontal="center" vertical="center" wrapText="1"/>
    </xf>
    <xf numFmtId="0" fontId="24" fillId="17" borderId="41" xfId="0" applyFont="1" applyFill="1" applyBorder="1" applyAlignment="1" applyProtection="1">
      <alignment horizontal="center" vertical="center" wrapText="1"/>
    </xf>
    <xf numFmtId="0" fontId="6" fillId="17" borderId="3" xfId="0" applyFont="1" applyFill="1" applyBorder="1" applyAlignment="1">
      <alignment horizontal="center" vertical="center" wrapText="1"/>
    </xf>
    <xf numFmtId="0" fontId="6" fillId="17" borderId="2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6" fillId="15" borderId="38" xfId="0" applyFont="1" applyFill="1" applyBorder="1" applyAlignment="1">
      <alignment horizontal="center" vertical="center" wrapText="1"/>
    </xf>
    <xf numFmtId="0" fontId="6" fillId="15" borderId="42" xfId="0" applyFont="1" applyFill="1" applyBorder="1" applyAlignment="1">
      <alignment horizontal="center" vertical="center" wrapText="1"/>
    </xf>
    <xf numFmtId="0" fontId="6" fillId="15" borderId="9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23" fillId="7" borderId="32" xfId="0" applyFont="1" applyFill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24" fillId="20" borderId="35" xfId="0" applyFont="1" applyFill="1" applyBorder="1" applyAlignment="1" applyProtection="1">
      <alignment horizontal="center" vertical="center" wrapText="1"/>
    </xf>
    <xf numFmtId="0" fontId="23" fillId="0" borderId="36" xfId="0" applyFont="1" applyBorder="1" applyAlignment="1"/>
    <xf numFmtId="0" fontId="23" fillId="7" borderId="32" xfId="0" applyFont="1" applyFill="1" applyBorder="1" applyAlignment="1">
      <alignment horizontal="center" vertical="top" wrapText="1"/>
    </xf>
    <xf numFmtId="0" fontId="23" fillId="7" borderId="15" xfId="0" applyFont="1" applyFill="1" applyBorder="1" applyAlignment="1">
      <alignment horizontal="center" vertical="top" wrapText="1"/>
    </xf>
    <xf numFmtId="0" fontId="24" fillId="7" borderId="37" xfId="0" applyFont="1" applyFill="1" applyBorder="1" applyAlignment="1">
      <alignment horizontal="center" vertical="center" wrapText="1"/>
    </xf>
    <xf numFmtId="0" fontId="24" fillId="7" borderId="38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10" fillId="18" borderId="6" xfId="0" applyFont="1" applyFill="1" applyBorder="1" applyAlignment="1">
      <alignment horizontal="center" vertical="center" wrapText="1"/>
    </xf>
    <xf numFmtId="0" fontId="10" fillId="16" borderId="6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19" borderId="3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6" fillId="19" borderId="28" xfId="0" applyFont="1" applyFill="1" applyBorder="1" applyAlignment="1">
      <alignment horizontal="center" vertical="center" wrapText="1"/>
    </xf>
    <xf numFmtId="0" fontId="6" fillId="19" borderId="43" xfId="0" applyFont="1" applyFill="1" applyBorder="1" applyAlignment="1">
      <alignment horizontal="center" vertical="center" wrapText="1"/>
    </xf>
    <xf numFmtId="0" fontId="10" fillId="19" borderId="6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9" borderId="2" xfId="0" applyFont="1" applyFill="1" applyBorder="1" applyAlignment="1">
      <alignment horizontal="center" vertical="center" wrapText="1"/>
    </xf>
    <xf numFmtId="0" fontId="24" fillId="8" borderId="44" xfId="0" applyFont="1" applyFill="1" applyBorder="1" applyAlignment="1">
      <alignment horizontal="center" vertical="center"/>
    </xf>
    <xf numFmtId="0" fontId="24" fillId="8" borderId="15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22" fontId="24" fillId="23" borderId="37" xfId="0" applyNumberFormat="1" applyFont="1" applyFill="1" applyBorder="1" applyAlignment="1">
      <alignment horizontal="center" vertical="center"/>
    </xf>
    <xf numFmtId="22" fontId="24" fillId="23" borderId="38" xfId="0" applyNumberFormat="1" applyFont="1" applyFill="1" applyBorder="1" applyAlignment="1">
      <alignment horizontal="center" vertical="center"/>
    </xf>
    <xf numFmtId="22" fontId="24" fillId="23" borderId="9" xfId="0" applyNumberFormat="1" applyFont="1" applyFill="1" applyBorder="1" applyAlignment="1">
      <alignment horizontal="center" vertical="center"/>
    </xf>
    <xf numFmtId="9" fontId="8" fillId="7" borderId="2" xfId="5" applyFont="1" applyFill="1" applyBorder="1" applyAlignment="1">
      <alignment horizontal="center" vertical="center" wrapText="1"/>
    </xf>
    <xf numFmtId="9" fontId="8" fillId="7" borderId="43" xfId="5" applyFont="1" applyFill="1" applyBorder="1" applyAlignment="1">
      <alignment horizontal="center" vertical="center" wrapText="1"/>
    </xf>
    <xf numFmtId="0" fontId="10" fillId="14" borderId="45" xfId="0" applyFont="1" applyFill="1" applyBorder="1" applyAlignment="1">
      <alignment horizontal="center" vertical="center" wrapText="1"/>
    </xf>
    <xf numFmtId="0" fontId="10" fillId="14" borderId="42" xfId="0" applyFont="1" applyFill="1" applyBorder="1" applyAlignment="1">
      <alignment horizontal="center" vertical="center" wrapText="1"/>
    </xf>
    <xf numFmtId="0" fontId="10" fillId="14" borderId="46" xfId="0" applyFont="1" applyFill="1" applyBorder="1" applyAlignment="1">
      <alignment horizontal="center" vertical="center" wrapText="1"/>
    </xf>
    <xf numFmtId="0" fontId="10" fillId="14" borderId="0" xfId="0" applyFont="1" applyFill="1" applyBorder="1" applyAlignment="1">
      <alignment horizontal="center" vertical="center" wrapText="1"/>
    </xf>
    <xf numFmtId="0" fontId="10" fillId="14" borderId="47" xfId="0" applyFont="1" applyFill="1" applyBorder="1" applyAlignment="1">
      <alignment horizontal="center" vertical="center" wrapText="1"/>
    </xf>
    <xf numFmtId="0" fontId="10" fillId="14" borderId="27" xfId="0" applyFont="1" applyFill="1" applyBorder="1" applyAlignment="1">
      <alignment horizontal="center" vertical="center" wrapText="1"/>
    </xf>
    <xf numFmtId="0" fontId="7" fillId="21" borderId="6" xfId="0" applyFont="1" applyFill="1" applyBorder="1" applyAlignment="1">
      <alignment horizontal="center" vertical="center" wrapText="1"/>
    </xf>
    <xf numFmtId="0" fontId="7" fillId="21" borderId="3" xfId="0" applyFont="1" applyFill="1" applyBorder="1" applyAlignment="1">
      <alignment horizontal="center" vertical="center" wrapText="1"/>
    </xf>
    <xf numFmtId="0" fontId="7" fillId="21" borderId="28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 applyProtection="1">
      <alignment horizontal="center" vertical="center" wrapText="1"/>
    </xf>
    <xf numFmtId="0" fontId="8" fillId="5" borderId="15" xfId="0" applyFont="1" applyFill="1" applyBorder="1" applyAlignment="1" applyProtection="1">
      <alignment horizontal="center" vertical="center" wrapText="1"/>
    </xf>
    <xf numFmtId="0" fontId="8" fillId="5" borderId="48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43" xfId="0" applyFont="1" applyFill="1" applyBorder="1" applyAlignment="1" applyProtection="1">
      <alignment horizontal="center" vertical="center" wrapText="1"/>
    </xf>
    <xf numFmtId="0" fontId="23" fillId="7" borderId="0" xfId="0" applyFont="1" applyFill="1" applyBorder="1" applyAlignment="1">
      <alignment horizontal="center"/>
    </xf>
    <xf numFmtId="0" fontId="10" fillId="15" borderId="7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11" xfId="0" applyFont="1" applyFill="1" applyBorder="1" applyAlignment="1">
      <alignment horizontal="center" vertical="center" wrapText="1"/>
    </xf>
    <xf numFmtId="0" fontId="10" fillId="15" borderId="6" xfId="0" applyFont="1" applyFill="1" applyBorder="1" applyAlignment="1">
      <alignment horizontal="center" vertical="center" wrapText="1"/>
    </xf>
  </cellXfs>
  <cellStyles count="10">
    <cellStyle name="Amarillo" xfId="1" xr:uid="{00000000-0005-0000-0000-000000000000}"/>
    <cellStyle name="Millares [0]" xfId="2" builtinId="6"/>
    <cellStyle name="Millares 2" xfId="3" xr:uid="{00000000-0005-0000-0000-000002000000}"/>
    <cellStyle name="Normal" xfId="0" builtinId="0"/>
    <cellStyle name="Normal 2" xfId="4" xr:uid="{00000000-0005-0000-0000-000004000000}"/>
    <cellStyle name="Porcentaje" xfId="5" builtinId="5"/>
    <cellStyle name="Porcentaje 2" xfId="6" xr:uid="{00000000-0005-0000-0000-000006000000}"/>
    <cellStyle name="Porcentual 2" xfId="7" xr:uid="{00000000-0005-0000-0000-000007000000}"/>
    <cellStyle name="Rojo" xfId="8" xr:uid="{00000000-0005-0000-0000-000008000000}"/>
    <cellStyle name="Verde" xfId="9" xr:uid="{00000000-0005-0000-0000-000009000000}"/>
  </cellStyles>
  <dxfs count="9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304800</xdr:rowOff>
    </xdr:to>
    <xdr:sp macro="" textlink="">
      <xdr:nvSpPr>
        <xdr:cNvPr id="12465" name="AutoShape 38" descr="Resultado de imagen para boton agregar icono">
          <a:extLst>
            <a:ext uri="{FF2B5EF4-FFF2-40B4-BE49-F238E27FC236}">
              <a16:creationId xmlns:a16="http://schemas.microsoft.com/office/drawing/2014/main" id="{51C1BCAD-0000-4943-A50C-0789637A155E}"/>
            </a:ext>
          </a:extLst>
        </xdr:cNvPr>
        <xdr:cNvSpPr>
          <a:spLocks noChangeAspect="1" noChangeArrowheads="1"/>
        </xdr:cNvSpPr>
      </xdr:nvSpPr>
      <xdr:spPr bwMode="auto">
        <a:xfrm>
          <a:off x="9020175" y="3838575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304800</xdr:rowOff>
    </xdr:to>
    <xdr:sp macro="" textlink="">
      <xdr:nvSpPr>
        <xdr:cNvPr id="12466" name="AutoShape 39" descr="Resultado de imagen para boton agregar icono">
          <a:extLst>
            <a:ext uri="{FF2B5EF4-FFF2-40B4-BE49-F238E27FC236}">
              <a16:creationId xmlns:a16="http://schemas.microsoft.com/office/drawing/2014/main" id="{5B455964-F8B4-4D4C-846A-186144610DF7}"/>
            </a:ext>
          </a:extLst>
        </xdr:cNvPr>
        <xdr:cNvSpPr>
          <a:spLocks noChangeAspect="1" noChangeArrowheads="1"/>
        </xdr:cNvSpPr>
      </xdr:nvSpPr>
      <xdr:spPr bwMode="auto">
        <a:xfrm>
          <a:off x="9020175" y="3838575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304800</xdr:rowOff>
    </xdr:to>
    <xdr:sp macro="" textlink="">
      <xdr:nvSpPr>
        <xdr:cNvPr id="12467" name="AutoShape 40" descr="Resultado de imagen para boton agregar icono">
          <a:extLst>
            <a:ext uri="{FF2B5EF4-FFF2-40B4-BE49-F238E27FC236}">
              <a16:creationId xmlns:a16="http://schemas.microsoft.com/office/drawing/2014/main" id="{ACAD8857-4D3E-4DBF-B512-41B8717E36C3}"/>
            </a:ext>
          </a:extLst>
        </xdr:cNvPr>
        <xdr:cNvSpPr>
          <a:spLocks noChangeAspect="1" noChangeArrowheads="1"/>
        </xdr:cNvSpPr>
      </xdr:nvSpPr>
      <xdr:spPr bwMode="auto">
        <a:xfrm>
          <a:off x="9020175" y="3838575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304800</xdr:rowOff>
    </xdr:to>
    <xdr:sp macro="" textlink="">
      <xdr:nvSpPr>
        <xdr:cNvPr id="12468" name="AutoShape 42" descr="Z">
          <a:extLst>
            <a:ext uri="{FF2B5EF4-FFF2-40B4-BE49-F238E27FC236}">
              <a16:creationId xmlns:a16="http://schemas.microsoft.com/office/drawing/2014/main" id="{FC5A9D10-BB17-43DD-975E-319600FAACAE}"/>
            </a:ext>
          </a:extLst>
        </xdr:cNvPr>
        <xdr:cNvSpPr>
          <a:spLocks noChangeAspect="1" noChangeArrowheads="1"/>
        </xdr:cNvSpPr>
      </xdr:nvSpPr>
      <xdr:spPr bwMode="auto">
        <a:xfrm>
          <a:off x="9020175" y="3838575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4</xdr:row>
      <xdr:rowOff>123825</xdr:rowOff>
    </xdr:from>
    <xdr:to>
      <xdr:col>4</xdr:col>
      <xdr:colOff>0</xdr:colOff>
      <xdr:row>6</xdr:row>
      <xdr:rowOff>0</xdr:rowOff>
    </xdr:to>
    <xdr:sp macro="[1]!MostrarFuente_Impacto" textlink="">
      <xdr:nvSpPr>
        <xdr:cNvPr id="22" name="Rectangle 53">
          <a:extLst>
            <a:ext uri="{FF2B5EF4-FFF2-40B4-BE49-F238E27FC236}">
              <a16:creationId xmlns:a16="http://schemas.microsoft.com/office/drawing/2014/main" id="{CC3FF1C4-F693-4154-8A45-74D9370EC347}"/>
            </a:ext>
          </a:extLst>
        </xdr:cNvPr>
        <xdr:cNvSpPr>
          <a:spLocks noChangeArrowheads="1"/>
        </xdr:cNvSpPr>
      </xdr:nvSpPr>
      <xdr:spPr bwMode="auto">
        <a:xfrm>
          <a:off x="11982450" y="2800350"/>
          <a:ext cx="0" cy="533400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45720" bIns="0" anchor="t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Doc_Controlados-SIG\Documents%20and%20Settings\juan.jimenez\Mis%20documentos\Juan%20Sebastian%20Jimenez\EVIDENCIAS%20SEPTIEMBRE%202017\Proceso%20GPTL\REVISI&#210;N%20ING%20LEONARDOMatriz%20de%20Riesg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-PGE-F001"/>
      <sheetName val="FuenteRiesgo_AImpacto"/>
      <sheetName val="Mapa_Riesgo_Inherente"/>
      <sheetName val="Mapa_RResidual"/>
      <sheetName val="Nivel_Organizacional"/>
      <sheetName val="Caracteristicas_Controles"/>
      <sheetName val="Probabilidad"/>
      <sheetName val="Impacto"/>
      <sheetName val="Imp_Ambiental"/>
      <sheetName val="REVISIÒN ING LEONARDOMatriz de "/>
    </sheetNames>
    <definedNames>
      <definedName name="MostrarFuente_Impact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T121"/>
  <sheetViews>
    <sheetView showGridLines="0" tabSelected="1" topLeftCell="AI16" zoomScale="62" zoomScaleNormal="62" workbookViewId="0">
      <selection activeCell="E6" sqref="E6:H6"/>
    </sheetView>
  </sheetViews>
  <sheetFormatPr baseColWidth="10" defaultColWidth="0" defaultRowHeight="18.75" zeroHeight="1" x14ac:dyDescent="0.3"/>
  <cols>
    <col min="1" max="1" width="24.42578125" style="34" customWidth="1"/>
    <col min="2" max="2" width="47.140625" style="34" customWidth="1"/>
    <col min="3" max="3" width="17.140625" style="34" customWidth="1"/>
    <col min="4" max="4" width="46.5703125" style="82" customWidth="1"/>
    <col min="5" max="5" width="15.7109375" style="83" customWidth="1"/>
    <col min="6" max="6" width="16" style="34" customWidth="1"/>
    <col min="7" max="7" width="36.5703125" style="34" customWidth="1"/>
    <col min="8" max="8" width="70.7109375" style="34" customWidth="1"/>
    <col min="9" max="9" width="24.28515625" style="34" customWidth="1"/>
    <col min="10" max="10" width="26.7109375" style="34" customWidth="1"/>
    <col min="11" max="11" width="20.28515625" style="34" customWidth="1"/>
    <col min="12" max="12" width="10.7109375" style="34" customWidth="1"/>
    <col min="13" max="13" width="11.7109375" style="34" customWidth="1"/>
    <col min="14" max="14" width="11.5703125" style="34" customWidth="1"/>
    <col min="15" max="15" width="10.7109375" style="34" customWidth="1"/>
    <col min="16" max="16" width="24.42578125" style="140" customWidth="1"/>
    <col min="17" max="17" width="19.140625" style="34" customWidth="1"/>
    <col min="18" max="18" width="22.5703125" style="34" customWidth="1"/>
    <col min="19" max="19" width="18.140625" style="34" customWidth="1"/>
    <col min="20" max="20" width="45.7109375" style="34" customWidth="1"/>
    <col min="21" max="21" width="11.42578125" style="34" customWidth="1"/>
    <col min="22" max="22" width="18.85546875" style="34" customWidth="1"/>
    <col min="23" max="23" width="19.140625" style="34" customWidth="1"/>
    <col min="24" max="24" width="18.42578125" style="34" customWidth="1"/>
    <col min="25" max="25" width="66" style="34" customWidth="1"/>
    <col min="26" max="26" width="29.42578125" style="34" customWidth="1"/>
    <col min="27" max="27" width="19.7109375" style="34" customWidth="1"/>
    <col min="28" max="29" width="16.42578125" style="34" customWidth="1"/>
    <col min="30" max="30" width="62.85546875" style="34" customWidth="1"/>
    <col min="31" max="31" width="57.28515625" style="34" customWidth="1"/>
    <col min="32" max="33" width="11.42578125" style="34" customWidth="1"/>
    <col min="34" max="34" width="18.42578125" style="34" customWidth="1"/>
    <col min="35" max="35" width="55" style="34" customWidth="1"/>
    <col min="36" max="36" width="42.85546875" style="34" customWidth="1"/>
    <col min="37" max="37" width="11.42578125" style="34" customWidth="1"/>
    <col min="38" max="38" width="11.5703125" style="34" customWidth="1"/>
    <col min="39" max="39" width="14.85546875" style="34" customWidth="1"/>
    <col min="40" max="40" width="42.28515625" style="34" customWidth="1"/>
    <col min="41" max="41" width="20.7109375" style="34" customWidth="1"/>
    <col min="42" max="42" width="24.140625" style="34" customWidth="1"/>
    <col min="43" max="43" width="19.140625" style="34" customWidth="1"/>
    <col min="44" max="44" width="18.42578125" style="34" customWidth="1"/>
    <col min="45" max="45" width="21.85546875" style="34" customWidth="1"/>
    <col min="46" max="46" width="19.85546875" style="34" customWidth="1"/>
    <col min="47" max="16384" width="0" style="34" hidden="1"/>
  </cols>
  <sheetData>
    <row r="1" spans="1:46" ht="40.5" customHeight="1" x14ac:dyDescent="0.3">
      <c r="A1" s="293" t="s">
        <v>0</v>
      </c>
      <c r="B1" s="294"/>
      <c r="C1" s="294"/>
      <c r="D1" s="294"/>
      <c r="E1" s="294"/>
      <c r="F1" s="294"/>
      <c r="G1" s="294"/>
      <c r="H1" s="295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46" ht="40.5" customHeight="1" x14ac:dyDescent="0.3">
      <c r="A2" s="290" t="s">
        <v>1</v>
      </c>
      <c r="B2" s="291"/>
      <c r="C2" s="291"/>
      <c r="D2" s="291"/>
      <c r="E2" s="291"/>
      <c r="F2" s="291"/>
      <c r="G2" s="291"/>
      <c r="H2" s="292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46" ht="66.75" customHeight="1" thickBot="1" x14ac:dyDescent="0.35">
      <c r="A3" s="91" t="s">
        <v>2</v>
      </c>
      <c r="B3" s="91">
        <v>2019</v>
      </c>
      <c r="C3" s="304" t="s">
        <v>3</v>
      </c>
      <c r="D3" s="304"/>
      <c r="E3" s="304"/>
      <c r="F3" s="304"/>
      <c r="G3" s="304"/>
      <c r="H3" s="304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</row>
    <row r="4" spans="1:46" s="87" customFormat="1" ht="48.75" customHeight="1" x14ac:dyDescent="0.25">
      <c r="A4" s="91" t="s">
        <v>4</v>
      </c>
      <c r="B4" s="184" t="s">
        <v>5</v>
      </c>
      <c r="C4" s="185" t="s">
        <v>6</v>
      </c>
      <c r="D4" s="230" t="s">
        <v>7</v>
      </c>
      <c r="E4" s="305" t="s">
        <v>8</v>
      </c>
      <c r="F4" s="305"/>
      <c r="G4" s="305"/>
      <c r="H4" s="30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</row>
    <row r="5" spans="1:46" s="87" customFormat="1" ht="105.75" customHeight="1" x14ac:dyDescent="0.25">
      <c r="A5" s="91" t="s">
        <v>9</v>
      </c>
      <c r="B5" s="184" t="s">
        <v>10</v>
      </c>
      <c r="C5" s="186">
        <v>1</v>
      </c>
      <c r="D5" s="89">
        <v>43460</v>
      </c>
      <c r="E5" s="307" t="s">
        <v>11</v>
      </c>
      <c r="F5" s="308"/>
      <c r="G5" s="308"/>
      <c r="H5" s="309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</row>
    <row r="6" spans="1:46" s="87" customFormat="1" ht="120" customHeight="1" x14ac:dyDescent="0.25">
      <c r="A6" s="91"/>
      <c r="B6" s="184"/>
      <c r="C6" s="186">
        <v>2</v>
      </c>
      <c r="D6" s="89">
        <v>43550</v>
      </c>
      <c r="E6" s="310" t="s">
        <v>12</v>
      </c>
      <c r="F6" s="310"/>
      <c r="G6" s="310"/>
      <c r="H6" s="311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5"/>
      <c r="AQ6" s="88"/>
      <c r="AR6" s="88"/>
      <c r="AS6" s="88"/>
      <c r="AT6" s="88"/>
    </row>
    <row r="7" spans="1:46" ht="146.25" customHeight="1" x14ac:dyDescent="0.3">
      <c r="A7" s="92"/>
      <c r="B7" s="92"/>
      <c r="C7" s="187">
        <v>3</v>
      </c>
      <c r="D7" s="93">
        <v>43578</v>
      </c>
      <c r="E7" s="296" t="s">
        <v>13</v>
      </c>
      <c r="F7" s="296"/>
      <c r="G7" s="296"/>
      <c r="H7" s="297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284"/>
      <c r="AB7" s="284"/>
      <c r="AC7" s="284"/>
      <c r="AD7" s="284"/>
      <c r="AE7" s="284"/>
      <c r="AF7" s="284"/>
      <c r="AG7" s="284"/>
      <c r="AH7" s="284"/>
      <c r="AI7" s="284"/>
      <c r="AJ7" s="284"/>
      <c r="AK7" s="284"/>
      <c r="AL7" s="284"/>
      <c r="AM7" s="284"/>
      <c r="AN7" s="284"/>
      <c r="AO7" s="284"/>
      <c r="AP7" s="284"/>
      <c r="AQ7" s="284"/>
      <c r="AR7" s="284"/>
      <c r="AS7" s="284"/>
      <c r="AT7" s="284"/>
    </row>
    <row r="8" spans="1:46" ht="153" customHeight="1" x14ac:dyDescent="0.3">
      <c r="A8" s="92"/>
      <c r="B8" s="92"/>
      <c r="C8" s="191">
        <v>4</v>
      </c>
      <c r="D8" s="93">
        <v>43675</v>
      </c>
      <c r="E8" s="296" t="s">
        <v>14</v>
      </c>
      <c r="F8" s="296"/>
      <c r="G8" s="296"/>
      <c r="H8" s="29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</row>
    <row r="9" spans="1:46" ht="45.75" customHeight="1" x14ac:dyDescent="0.3">
      <c r="A9" s="92"/>
      <c r="B9" s="92"/>
      <c r="C9" s="191">
        <v>5</v>
      </c>
      <c r="D9" s="192">
        <v>43717</v>
      </c>
      <c r="E9" s="283" t="s">
        <v>15</v>
      </c>
      <c r="F9" s="283"/>
      <c r="G9" s="283"/>
      <c r="H9" s="283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90"/>
      <c r="U9" s="37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</row>
    <row r="10" spans="1:46" ht="159" customHeight="1" x14ac:dyDescent="0.3">
      <c r="A10" s="92"/>
      <c r="B10" s="92"/>
      <c r="C10" s="191">
        <v>6</v>
      </c>
      <c r="D10" s="192">
        <v>43782</v>
      </c>
      <c r="E10" s="283" t="s">
        <v>16</v>
      </c>
      <c r="F10" s="283"/>
      <c r="G10" s="283"/>
      <c r="H10" s="283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90"/>
      <c r="U10" s="37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</row>
    <row r="11" spans="1:46" ht="159" customHeight="1" x14ac:dyDescent="0.3">
      <c r="A11" s="228"/>
      <c r="B11" s="228"/>
      <c r="C11" s="238">
        <v>7</v>
      </c>
      <c r="D11" s="239">
        <v>43853</v>
      </c>
      <c r="E11" s="240" t="s">
        <v>17</v>
      </c>
      <c r="F11" s="240"/>
      <c r="G11" s="240"/>
      <c r="H11" s="240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90"/>
      <c r="U11" s="37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</row>
    <row r="12" spans="1:46" x14ac:dyDescent="0.3">
      <c r="A12" s="38"/>
      <c r="B12" s="35"/>
      <c r="C12" s="35"/>
      <c r="D12" s="312"/>
      <c r="E12" s="312"/>
      <c r="F12" s="312"/>
      <c r="G12" s="312"/>
      <c r="H12" s="312"/>
      <c r="I12" s="312"/>
      <c r="J12" s="312"/>
      <c r="K12" s="312"/>
      <c r="L12" s="279"/>
      <c r="M12" s="279"/>
      <c r="N12" s="279"/>
      <c r="O12" s="279"/>
      <c r="P12" s="231"/>
      <c r="Q12" s="231"/>
      <c r="R12" s="231"/>
      <c r="S12" s="231"/>
      <c r="T12" s="231"/>
      <c r="U12" s="231"/>
      <c r="V12" s="279"/>
      <c r="W12" s="279"/>
      <c r="X12" s="229"/>
      <c r="Y12" s="229"/>
      <c r="Z12" s="229"/>
      <c r="AA12" s="279"/>
      <c r="AB12" s="279"/>
      <c r="AC12" s="229"/>
      <c r="AD12" s="229"/>
      <c r="AE12" s="229"/>
      <c r="AF12" s="279"/>
      <c r="AG12" s="279"/>
      <c r="AH12" s="229"/>
      <c r="AI12" s="229"/>
      <c r="AJ12" s="229"/>
      <c r="AK12" s="279"/>
      <c r="AL12" s="279"/>
      <c r="AM12" s="229"/>
      <c r="AN12" s="229"/>
      <c r="AO12" s="229"/>
      <c r="AP12" s="279"/>
      <c r="AQ12" s="279"/>
      <c r="AR12" s="279"/>
      <c r="AS12" s="229"/>
      <c r="AT12" s="229"/>
    </row>
    <row r="13" spans="1:46" ht="19.5" thickBot="1" x14ac:dyDescent="0.35">
      <c r="A13" s="35"/>
      <c r="B13" s="35"/>
      <c r="C13" s="35"/>
      <c r="D13" s="39"/>
      <c r="E13" s="40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8"/>
      <c r="Q13" s="35"/>
      <c r="R13" s="35"/>
      <c r="S13" s="35"/>
      <c r="T13" s="35"/>
      <c r="U13" s="35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</row>
    <row r="14" spans="1:46" ht="15" customHeight="1" x14ac:dyDescent="0.3">
      <c r="A14" s="298" t="s">
        <v>18</v>
      </c>
      <c r="B14" s="299"/>
      <c r="C14" s="41"/>
      <c r="D14" s="313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288" t="s">
        <v>19</v>
      </c>
      <c r="W14" s="288"/>
      <c r="X14" s="288"/>
      <c r="Y14" s="288"/>
      <c r="Z14" s="288"/>
      <c r="AA14" s="275" t="s">
        <v>19</v>
      </c>
      <c r="AB14" s="275"/>
      <c r="AC14" s="275"/>
      <c r="AD14" s="275"/>
      <c r="AE14" s="275"/>
      <c r="AF14" s="288" t="s">
        <v>19</v>
      </c>
      <c r="AG14" s="288"/>
      <c r="AH14" s="288"/>
      <c r="AI14" s="288"/>
      <c r="AJ14" s="288"/>
      <c r="AK14" s="282" t="s">
        <v>19</v>
      </c>
      <c r="AL14" s="282"/>
      <c r="AM14" s="282"/>
      <c r="AN14" s="282"/>
      <c r="AO14" s="282"/>
      <c r="AP14" s="289" t="s">
        <v>19</v>
      </c>
      <c r="AQ14" s="289"/>
      <c r="AR14" s="289"/>
      <c r="AS14" s="289"/>
      <c r="AT14" s="289"/>
    </row>
    <row r="15" spans="1:46" ht="15.75" customHeight="1" thickBot="1" x14ac:dyDescent="0.35">
      <c r="A15" s="300"/>
      <c r="B15" s="301"/>
      <c r="C15" s="42"/>
      <c r="D15" s="315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276" t="s">
        <v>20</v>
      </c>
      <c r="W15" s="276"/>
      <c r="X15" s="276"/>
      <c r="Y15" s="276"/>
      <c r="Z15" s="276"/>
      <c r="AA15" s="275" t="s">
        <v>21</v>
      </c>
      <c r="AB15" s="275"/>
      <c r="AC15" s="275"/>
      <c r="AD15" s="275"/>
      <c r="AE15" s="275"/>
      <c r="AF15" s="276" t="s">
        <v>22</v>
      </c>
      <c r="AG15" s="276"/>
      <c r="AH15" s="276"/>
      <c r="AI15" s="276"/>
      <c r="AJ15" s="276"/>
      <c r="AK15" s="282" t="s">
        <v>23</v>
      </c>
      <c r="AL15" s="282"/>
      <c r="AM15" s="282"/>
      <c r="AN15" s="282"/>
      <c r="AO15" s="282"/>
      <c r="AP15" s="287" t="s">
        <v>24</v>
      </c>
      <c r="AQ15" s="287"/>
      <c r="AR15" s="287"/>
      <c r="AS15" s="287"/>
      <c r="AT15" s="287"/>
    </row>
    <row r="16" spans="1:46" ht="15" customHeight="1" thickBot="1" x14ac:dyDescent="0.35">
      <c r="A16" s="302"/>
      <c r="B16" s="303"/>
      <c r="C16" s="236"/>
      <c r="D16" s="259" t="s">
        <v>25</v>
      </c>
      <c r="E16" s="260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61"/>
      <c r="T16" s="237"/>
      <c r="U16" s="237"/>
      <c r="V16" s="243"/>
      <c r="W16" s="243"/>
      <c r="X16" s="256" t="s">
        <v>26</v>
      </c>
      <c r="Y16" s="243" t="s">
        <v>27</v>
      </c>
      <c r="Z16" s="243" t="s">
        <v>28</v>
      </c>
      <c r="AA16" s="262"/>
      <c r="AB16" s="262"/>
      <c r="AC16" s="262" t="s">
        <v>26</v>
      </c>
      <c r="AD16" s="262" t="s">
        <v>27</v>
      </c>
      <c r="AE16" s="262" t="s">
        <v>28</v>
      </c>
      <c r="AF16" s="243"/>
      <c r="AG16" s="243"/>
      <c r="AH16" s="243" t="s">
        <v>26</v>
      </c>
      <c r="AI16" s="243" t="s">
        <v>27</v>
      </c>
      <c r="AJ16" s="243" t="s">
        <v>28</v>
      </c>
      <c r="AK16" s="277"/>
      <c r="AL16" s="277"/>
      <c r="AM16" s="277" t="s">
        <v>26</v>
      </c>
      <c r="AN16" s="277" t="s">
        <v>27</v>
      </c>
      <c r="AO16" s="277" t="s">
        <v>28</v>
      </c>
      <c r="AP16" s="280" t="s">
        <v>29</v>
      </c>
      <c r="AQ16" s="280"/>
      <c r="AR16" s="280"/>
      <c r="AS16" s="280" t="s">
        <v>26</v>
      </c>
      <c r="AT16" s="285" t="s">
        <v>30</v>
      </c>
    </row>
    <row r="17" spans="1:46" ht="77.25" customHeight="1" thickBot="1" x14ac:dyDescent="0.35">
      <c r="A17" s="43" t="s">
        <v>31</v>
      </c>
      <c r="B17" s="44" t="s">
        <v>32</v>
      </c>
      <c r="C17" s="267" t="s">
        <v>33</v>
      </c>
      <c r="D17" s="45" t="s">
        <v>34</v>
      </c>
      <c r="E17" s="46" t="s">
        <v>35</v>
      </c>
      <c r="F17" s="47" t="s">
        <v>36</v>
      </c>
      <c r="G17" s="48" t="s">
        <v>37</v>
      </c>
      <c r="H17" s="48" t="s">
        <v>38</v>
      </c>
      <c r="I17" s="48" t="s">
        <v>39</v>
      </c>
      <c r="J17" s="48" t="s">
        <v>40</v>
      </c>
      <c r="K17" s="48" t="s">
        <v>41</v>
      </c>
      <c r="L17" s="48" t="s">
        <v>42</v>
      </c>
      <c r="M17" s="48" t="s">
        <v>43</v>
      </c>
      <c r="N17" s="48" t="s">
        <v>44</v>
      </c>
      <c r="O17" s="48" t="s">
        <v>45</v>
      </c>
      <c r="P17" s="48" t="s">
        <v>46</v>
      </c>
      <c r="Q17" s="48" t="s">
        <v>47</v>
      </c>
      <c r="R17" s="48" t="s">
        <v>48</v>
      </c>
      <c r="S17" s="48" t="s">
        <v>49</v>
      </c>
      <c r="T17" s="48" t="s">
        <v>50</v>
      </c>
      <c r="U17" s="48" t="s">
        <v>51</v>
      </c>
      <c r="V17" s="234" t="s">
        <v>52</v>
      </c>
      <c r="W17" s="234" t="s">
        <v>53</v>
      </c>
      <c r="X17" s="257"/>
      <c r="Y17" s="258"/>
      <c r="Z17" s="258"/>
      <c r="AA17" s="235" t="s">
        <v>52</v>
      </c>
      <c r="AB17" s="235" t="s">
        <v>53</v>
      </c>
      <c r="AC17" s="263"/>
      <c r="AD17" s="263"/>
      <c r="AE17" s="263"/>
      <c r="AF17" s="234" t="s">
        <v>52</v>
      </c>
      <c r="AG17" s="234" t="s">
        <v>53</v>
      </c>
      <c r="AH17" s="258"/>
      <c r="AI17" s="258"/>
      <c r="AJ17" s="258"/>
      <c r="AK17" s="232" t="s">
        <v>52</v>
      </c>
      <c r="AL17" s="232" t="s">
        <v>53</v>
      </c>
      <c r="AM17" s="278"/>
      <c r="AN17" s="278"/>
      <c r="AO17" s="278"/>
      <c r="AP17" s="233" t="s">
        <v>37</v>
      </c>
      <c r="AQ17" s="233" t="s">
        <v>52</v>
      </c>
      <c r="AR17" s="233" t="s">
        <v>53</v>
      </c>
      <c r="AS17" s="281"/>
      <c r="AT17" s="286"/>
    </row>
    <row r="18" spans="1:46" ht="19.5" thickBot="1" x14ac:dyDescent="0.35">
      <c r="A18" s="49"/>
      <c r="B18" s="50"/>
      <c r="C18" s="267"/>
      <c r="D18" s="51" t="s">
        <v>54</v>
      </c>
      <c r="E18" s="52"/>
      <c r="F18" s="53" t="s">
        <v>54</v>
      </c>
      <c r="G18" s="54" t="s">
        <v>54</v>
      </c>
      <c r="H18" s="54" t="s">
        <v>54</v>
      </c>
      <c r="I18" s="54" t="s">
        <v>54</v>
      </c>
      <c r="J18" s="54" t="s">
        <v>54</v>
      </c>
      <c r="K18" s="54" t="s">
        <v>54</v>
      </c>
      <c r="L18" s="55" t="s">
        <v>54</v>
      </c>
      <c r="M18" s="55" t="s">
        <v>54</v>
      </c>
      <c r="N18" s="55" t="s">
        <v>54</v>
      </c>
      <c r="O18" s="55" t="s">
        <v>54</v>
      </c>
      <c r="P18" s="54" t="s">
        <v>54</v>
      </c>
      <c r="Q18" s="54" t="s">
        <v>54</v>
      </c>
      <c r="R18" s="54" t="s">
        <v>54</v>
      </c>
      <c r="S18" s="54" t="s">
        <v>54</v>
      </c>
      <c r="T18" s="54"/>
      <c r="U18" s="54"/>
      <c r="V18" s="56" t="s">
        <v>54</v>
      </c>
      <c r="W18" s="56"/>
      <c r="X18" s="57" t="s">
        <v>54</v>
      </c>
      <c r="Y18" s="56" t="s">
        <v>54</v>
      </c>
      <c r="Z18" s="56" t="s">
        <v>54</v>
      </c>
      <c r="AA18" s="58" t="s">
        <v>54</v>
      </c>
      <c r="AB18" s="58" t="s">
        <v>54</v>
      </c>
      <c r="AC18" s="58" t="s">
        <v>54</v>
      </c>
      <c r="AD18" s="58" t="s">
        <v>54</v>
      </c>
      <c r="AE18" s="58" t="s">
        <v>54</v>
      </c>
      <c r="AF18" s="56" t="s">
        <v>54</v>
      </c>
      <c r="AG18" s="56" t="s">
        <v>54</v>
      </c>
      <c r="AH18" s="56"/>
      <c r="AI18" s="56" t="s">
        <v>54</v>
      </c>
      <c r="AJ18" s="56" t="s">
        <v>54</v>
      </c>
      <c r="AK18" s="59" t="s">
        <v>54</v>
      </c>
      <c r="AL18" s="59" t="s">
        <v>54</v>
      </c>
      <c r="AM18" s="59" t="s">
        <v>54</v>
      </c>
      <c r="AN18" s="59" t="s">
        <v>54</v>
      </c>
      <c r="AO18" s="59" t="s">
        <v>54</v>
      </c>
      <c r="AP18" s="60" t="s">
        <v>54</v>
      </c>
      <c r="AQ18" s="60"/>
      <c r="AR18" s="60" t="s">
        <v>54</v>
      </c>
      <c r="AS18" s="60" t="s">
        <v>54</v>
      </c>
      <c r="AT18" s="61" t="s">
        <v>54</v>
      </c>
    </row>
    <row r="19" spans="1:46" s="107" customFormat="1" ht="93" customHeight="1" x14ac:dyDescent="0.2">
      <c r="A19" s="94">
        <v>1</v>
      </c>
      <c r="B19" s="143" t="s">
        <v>55</v>
      </c>
      <c r="C19" s="143" t="s">
        <v>56</v>
      </c>
      <c r="D19" s="144" t="s">
        <v>57</v>
      </c>
      <c r="E19" s="145">
        <v>0.1</v>
      </c>
      <c r="F19" s="146" t="s">
        <v>58</v>
      </c>
      <c r="G19" s="144" t="s">
        <v>59</v>
      </c>
      <c r="H19" s="144" t="s">
        <v>60</v>
      </c>
      <c r="I19" s="146">
        <v>757</v>
      </c>
      <c r="J19" s="146" t="s">
        <v>61</v>
      </c>
      <c r="K19" s="146" t="s">
        <v>62</v>
      </c>
      <c r="L19" s="147">
        <v>0</v>
      </c>
      <c r="M19" s="148">
        <v>0.1</v>
      </c>
      <c r="N19" s="147">
        <v>0</v>
      </c>
      <c r="O19" s="147">
        <v>0</v>
      </c>
      <c r="P19" s="149">
        <f>SUM(L19:O19)</f>
        <v>0.1</v>
      </c>
      <c r="Q19" s="147" t="s">
        <v>63</v>
      </c>
      <c r="R19" s="144" t="s">
        <v>64</v>
      </c>
      <c r="S19" s="144" t="s">
        <v>65</v>
      </c>
      <c r="T19" s="150" t="s">
        <v>66</v>
      </c>
      <c r="U19" s="150" t="s">
        <v>67</v>
      </c>
      <c r="V19" s="95">
        <f>L19</f>
        <v>0</v>
      </c>
      <c r="W19" s="96">
        <v>0</v>
      </c>
      <c r="X19" s="97" t="s">
        <v>68</v>
      </c>
      <c r="Y19" s="98" t="s">
        <v>68</v>
      </c>
      <c r="Z19" s="98" t="s">
        <v>68</v>
      </c>
      <c r="AA19" s="99">
        <f>M19</f>
        <v>0.1</v>
      </c>
      <c r="AB19" s="180">
        <v>0</v>
      </c>
      <c r="AC19" s="101">
        <f>AB19/AA19</f>
        <v>0</v>
      </c>
      <c r="AD19" s="102" t="s">
        <v>69</v>
      </c>
      <c r="AE19" s="102" t="s">
        <v>70</v>
      </c>
      <c r="AF19" s="193" t="s">
        <v>68</v>
      </c>
      <c r="AG19" s="193" t="s">
        <v>68</v>
      </c>
      <c r="AH19" s="98" t="s">
        <v>68</v>
      </c>
      <c r="AI19" s="193" t="s">
        <v>68</v>
      </c>
      <c r="AJ19" s="193" t="s">
        <v>68</v>
      </c>
      <c r="AK19" s="95">
        <f>O19</f>
        <v>0</v>
      </c>
      <c r="AL19" s="96"/>
      <c r="AM19" s="98" t="s">
        <v>68</v>
      </c>
      <c r="AN19" s="103"/>
      <c r="AO19" s="102"/>
      <c r="AP19" s="104" t="str">
        <f>G19</f>
        <v>Porcentaje de incremento de la participación de los Ciudadanos en la Audiencia de Rendición de Cuentas</v>
      </c>
      <c r="AQ19" s="95">
        <f>P19</f>
        <v>0.1</v>
      </c>
      <c r="AR19" s="99">
        <f>AB19</f>
        <v>0</v>
      </c>
      <c r="AS19" s="105">
        <f>AR19/AQ19</f>
        <v>0</v>
      </c>
      <c r="AT19" s="106" t="s">
        <v>69</v>
      </c>
    </row>
    <row r="20" spans="1:46" s="107" customFormat="1" ht="84.75" customHeight="1" x14ac:dyDescent="0.2">
      <c r="A20" s="94">
        <v>1</v>
      </c>
      <c r="B20" s="143" t="s">
        <v>55</v>
      </c>
      <c r="C20" s="143" t="s">
        <v>56</v>
      </c>
      <c r="D20" s="144" t="s">
        <v>71</v>
      </c>
      <c r="E20" s="145">
        <v>0.2</v>
      </c>
      <c r="F20" s="146" t="s">
        <v>58</v>
      </c>
      <c r="G20" s="144" t="s">
        <v>72</v>
      </c>
      <c r="H20" s="144" t="s">
        <v>73</v>
      </c>
      <c r="I20" s="151">
        <v>0.37</v>
      </c>
      <c r="J20" s="146" t="s">
        <v>74</v>
      </c>
      <c r="K20" s="146" t="s">
        <v>75</v>
      </c>
      <c r="L20" s="148">
        <v>0.4</v>
      </c>
      <c r="M20" s="148">
        <v>0.5</v>
      </c>
      <c r="N20" s="148">
        <v>0.55000000000000004</v>
      </c>
      <c r="O20" s="148">
        <v>0.65</v>
      </c>
      <c r="P20" s="149">
        <f>+O20</f>
        <v>0.65</v>
      </c>
      <c r="Q20" s="147" t="s">
        <v>76</v>
      </c>
      <c r="R20" s="144" t="s">
        <v>77</v>
      </c>
      <c r="S20" s="144" t="s">
        <v>65</v>
      </c>
      <c r="T20" s="150" t="s">
        <v>78</v>
      </c>
      <c r="U20" s="150" t="s">
        <v>67</v>
      </c>
      <c r="V20" s="95">
        <f t="shared" ref="V20:W35" si="0">L20</f>
        <v>0.4</v>
      </c>
      <c r="W20" s="141">
        <v>0.45500000000000002</v>
      </c>
      <c r="X20" s="110">
        <v>1</v>
      </c>
      <c r="Y20" s="111" t="s">
        <v>79</v>
      </c>
      <c r="Z20" s="111" t="s">
        <v>78</v>
      </c>
      <c r="AA20" s="99">
        <f t="shared" ref="AA20:AA34" si="1">M20</f>
        <v>0.5</v>
      </c>
      <c r="AB20" s="188">
        <v>0.46400000000000002</v>
      </c>
      <c r="AC20" s="189">
        <f>AB20/AA20</f>
        <v>0.92800000000000005</v>
      </c>
      <c r="AD20" s="190" t="s">
        <v>80</v>
      </c>
      <c r="AE20" s="102" t="s">
        <v>70</v>
      </c>
      <c r="AF20" s="95">
        <f t="shared" ref="AF20:AF32" si="2">N20</f>
        <v>0.55000000000000004</v>
      </c>
      <c r="AG20" s="109">
        <v>0.628</v>
      </c>
      <c r="AH20" s="194">
        <v>1</v>
      </c>
      <c r="AI20" s="102" t="s">
        <v>81</v>
      </c>
      <c r="AJ20" s="102" t="s">
        <v>82</v>
      </c>
      <c r="AK20" s="206">
        <f t="shared" ref="AK20:AK35" si="3">O20</f>
        <v>0.65</v>
      </c>
      <c r="AL20" s="207">
        <v>0.628</v>
      </c>
      <c r="AM20" s="208"/>
      <c r="AN20" s="209" t="s">
        <v>83</v>
      </c>
      <c r="AO20" s="210"/>
      <c r="AP20" s="104" t="str">
        <f t="shared" ref="AP20:AP35" si="4">G20</f>
        <v>Porcentaje de Avance en el Cumplimiento Fisico del Plan de Desarrollo Local</v>
      </c>
      <c r="AQ20" s="95">
        <f t="shared" ref="AQ20:AQ35" si="5">P20</f>
        <v>0.65</v>
      </c>
      <c r="AR20" s="211"/>
      <c r="AS20" s="212"/>
      <c r="AT20" s="213"/>
    </row>
    <row r="21" spans="1:46" s="107" customFormat="1" ht="116.25" customHeight="1" x14ac:dyDescent="0.2">
      <c r="A21" s="94">
        <v>6</v>
      </c>
      <c r="B21" s="143" t="s">
        <v>84</v>
      </c>
      <c r="C21" s="143" t="s">
        <v>85</v>
      </c>
      <c r="D21" s="144" t="s">
        <v>86</v>
      </c>
      <c r="E21" s="145">
        <v>0.05</v>
      </c>
      <c r="F21" s="150" t="s">
        <v>58</v>
      </c>
      <c r="G21" s="143" t="s">
        <v>87</v>
      </c>
      <c r="H21" s="143" t="s">
        <v>88</v>
      </c>
      <c r="I21" s="152"/>
      <c r="J21" s="150" t="s">
        <v>74</v>
      </c>
      <c r="K21" s="150" t="s">
        <v>89</v>
      </c>
      <c r="L21" s="148">
        <v>0.05</v>
      </c>
      <c r="M21" s="148">
        <v>0.5</v>
      </c>
      <c r="N21" s="148">
        <v>0.8</v>
      </c>
      <c r="O21" s="148">
        <v>0.95</v>
      </c>
      <c r="P21" s="153">
        <v>0.95</v>
      </c>
      <c r="Q21" s="147" t="s">
        <v>90</v>
      </c>
      <c r="R21" s="143" t="s">
        <v>91</v>
      </c>
      <c r="S21" s="144" t="s">
        <v>65</v>
      </c>
      <c r="T21" s="150" t="s">
        <v>91</v>
      </c>
      <c r="U21" s="150" t="s">
        <v>67</v>
      </c>
      <c r="V21" s="95">
        <f t="shared" si="0"/>
        <v>0.05</v>
      </c>
      <c r="W21" s="109">
        <f>7951056826/26297284000</f>
        <v>0.30235277627910168</v>
      </c>
      <c r="X21" s="110">
        <v>1</v>
      </c>
      <c r="Y21" s="111" t="s">
        <v>92</v>
      </c>
      <c r="Z21" s="111" t="s">
        <v>93</v>
      </c>
      <c r="AA21" s="99">
        <f t="shared" si="1"/>
        <v>0.5</v>
      </c>
      <c r="AB21" s="109">
        <f>8398845526/26297284000</f>
        <v>0.31938072106609944</v>
      </c>
      <c r="AC21" s="101">
        <f>AB21/AA21</f>
        <v>0.63876144213219888</v>
      </c>
      <c r="AD21" s="111" t="s">
        <v>94</v>
      </c>
      <c r="AE21" s="102" t="s">
        <v>70</v>
      </c>
      <c r="AF21" s="95">
        <f t="shared" si="2"/>
        <v>0.8</v>
      </c>
      <c r="AG21" s="96">
        <f>18486661652/26352684330</f>
        <v>0.70150962309956078</v>
      </c>
      <c r="AH21" s="101">
        <f>AG21/AF21</f>
        <v>0.87688702887445091</v>
      </c>
      <c r="AI21" s="111" t="s">
        <v>95</v>
      </c>
      <c r="AJ21" s="102" t="s">
        <v>96</v>
      </c>
      <c r="AK21" s="95">
        <f t="shared" si="3"/>
        <v>0.95</v>
      </c>
      <c r="AL21" s="216">
        <v>0.87160000000000004</v>
      </c>
      <c r="AM21" s="194">
        <f>AL21/AK21</f>
        <v>0.91747368421052644</v>
      </c>
      <c r="AN21" s="214" t="s">
        <v>97</v>
      </c>
      <c r="AO21" s="102" t="s">
        <v>98</v>
      </c>
      <c r="AP21" s="104" t="str">
        <f t="shared" si="4"/>
        <v>Porcentaje de Compromisos de la vigencia 2019</v>
      </c>
      <c r="AQ21" s="95">
        <f t="shared" si="5"/>
        <v>0.95</v>
      </c>
      <c r="AR21" s="216">
        <v>0.87160000000000004</v>
      </c>
      <c r="AS21" s="105">
        <f t="shared" ref="AS21:AS35" si="6">AR21/AQ21</f>
        <v>0.91747368421052644</v>
      </c>
      <c r="AT21" s="214" t="s">
        <v>97</v>
      </c>
    </row>
    <row r="22" spans="1:46" s="107" customFormat="1" ht="115.5" customHeight="1" x14ac:dyDescent="0.2">
      <c r="A22" s="94">
        <v>6</v>
      </c>
      <c r="B22" s="143" t="s">
        <v>84</v>
      </c>
      <c r="C22" s="143" t="s">
        <v>85</v>
      </c>
      <c r="D22" s="144" t="s">
        <v>99</v>
      </c>
      <c r="E22" s="145">
        <v>0.05</v>
      </c>
      <c r="F22" s="150" t="s">
        <v>100</v>
      </c>
      <c r="G22" s="143" t="s">
        <v>101</v>
      </c>
      <c r="H22" s="143" t="s">
        <v>102</v>
      </c>
      <c r="I22" s="152"/>
      <c r="J22" s="150" t="s">
        <v>74</v>
      </c>
      <c r="K22" s="150" t="s">
        <v>103</v>
      </c>
      <c r="L22" s="148">
        <v>0.02</v>
      </c>
      <c r="M22" s="148">
        <v>0.1</v>
      </c>
      <c r="N22" s="148">
        <v>0.2</v>
      </c>
      <c r="O22" s="148">
        <v>0.4</v>
      </c>
      <c r="P22" s="149">
        <v>0.4</v>
      </c>
      <c r="Q22" s="147" t="s">
        <v>90</v>
      </c>
      <c r="R22" s="143" t="s">
        <v>91</v>
      </c>
      <c r="S22" s="144" t="s">
        <v>65</v>
      </c>
      <c r="T22" s="150" t="s">
        <v>91</v>
      </c>
      <c r="U22" s="150" t="s">
        <v>67</v>
      </c>
      <c r="V22" s="95">
        <f t="shared" si="0"/>
        <v>0.02</v>
      </c>
      <c r="W22" s="112">
        <f>604369333/26297284000</f>
        <v>2.2982195918027123E-2</v>
      </c>
      <c r="X22" s="110">
        <v>1</v>
      </c>
      <c r="Y22" s="111" t="s">
        <v>104</v>
      </c>
      <c r="Z22" s="111" t="s">
        <v>93</v>
      </c>
      <c r="AA22" s="99">
        <f t="shared" si="1"/>
        <v>0.1</v>
      </c>
      <c r="AB22" s="182">
        <f>2729981437/26297284000</f>
        <v>0.1038122962432166</v>
      </c>
      <c r="AC22" s="101">
        <v>1</v>
      </c>
      <c r="AD22" s="111" t="s">
        <v>105</v>
      </c>
      <c r="AE22" s="102" t="s">
        <v>70</v>
      </c>
      <c r="AF22" s="95">
        <f t="shared" si="2"/>
        <v>0.2</v>
      </c>
      <c r="AG22" s="100">
        <f>5519556348/26352684330</f>
        <v>0.20944949208519587</v>
      </c>
      <c r="AH22" s="194">
        <v>1</v>
      </c>
      <c r="AI22" s="102" t="s">
        <v>106</v>
      </c>
      <c r="AJ22" s="102" t="s">
        <v>96</v>
      </c>
      <c r="AK22" s="95">
        <f t="shared" si="3"/>
        <v>0.4</v>
      </c>
      <c r="AL22" s="109">
        <f>9472500897/26352684330</f>
        <v>0.3594510820370761</v>
      </c>
      <c r="AM22" s="215">
        <f t="shared" ref="AM22:AM35" si="7">AL22/AK22</f>
        <v>0.89862770509269019</v>
      </c>
      <c r="AN22" s="102" t="s">
        <v>107</v>
      </c>
      <c r="AO22" s="102" t="s">
        <v>98</v>
      </c>
      <c r="AP22" s="104" t="str">
        <f t="shared" si="4"/>
        <v>Porcentaje de Giros de la Vigencia 2019</v>
      </c>
      <c r="AQ22" s="95">
        <f t="shared" si="5"/>
        <v>0.4</v>
      </c>
      <c r="AR22" s="109">
        <f>9472500897/26352684330</f>
        <v>0.3594510820370761</v>
      </c>
      <c r="AS22" s="215">
        <f t="shared" si="6"/>
        <v>0.89862770509269019</v>
      </c>
      <c r="AT22" s="102" t="s">
        <v>107</v>
      </c>
    </row>
    <row r="23" spans="1:46" s="107" customFormat="1" ht="101.25" customHeight="1" x14ac:dyDescent="0.2">
      <c r="A23" s="94">
        <v>6</v>
      </c>
      <c r="B23" s="143" t="s">
        <v>84</v>
      </c>
      <c r="C23" s="143" t="s">
        <v>85</v>
      </c>
      <c r="D23" s="144" t="s">
        <v>108</v>
      </c>
      <c r="E23" s="145">
        <v>0.05</v>
      </c>
      <c r="F23" s="150" t="s">
        <v>100</v>
      </c>
      <c r="G23" s="143" t="s">
        <v>109</v>
      </c>
      <c r="H23" s="143" t="s">
        <v>110</v>
      </c>
      <c r="I23" s="154"/>
      <c r="J23" s="150" t="s">
        <v>74</v>
      </c>
      <c r="K23" s="150" t="s">
        <v>103</v>
      </c>
      <c r="L23" s="148">
        <v>0.05</v>
      </c>
      <c r="M23" s="148">
        <v>0.2</v>
      </c>
      <c r="N23" s="148">
        <v>0.4</v>
      </c>
      <c r="O23" s="148">
        <v>0.5</v>
      </c>
      <c r="P23" s="149">
        <v>0.5</v>
      </c>
      <c r="Q23" s="147" t="s">
        <v>90</v>
      </c>
      <c r="R23" s="143" t="s">
        <v>91</v>
      </c>
      <c r="S23" s="144" t="s">
        <v>65</v>
      </c>
      <c r="T23" s="150" t="s">
        <v>91</v>
      </c>
      <c r="U23" s="150" t="s">
        <v>67</v>
      </c>
      <c r="V23" s="95">
        <f t="shared" si="0"/>
        <v>0.05</v>
      </c>
      <c r="W23" s="96">
        <f>2305994045/5852956675</f>
        <v>0.39398788903558729</v>
      </c>
      <c r="X23" s="110">
        <v>1</v>
      </c>
      <c r="Y23" s="111" t="s">
        <v>111</v>
      </c>
      <c r="Z23" s="111" t="s">
        <v>93</v>
      </c>
      <c r="AA23" s="99">
        <f t="shared" si="1"/>
        <v>0.2</v>
      </c>
      <c r="AB23" s="109">
        <f>2937084895/5852956675</f>
        <v>0.50181217085465613</v>
      </c>
      <c r="AC23" s="101">
        <v>1</v>
      </c>
      <c r="AD23" s="111" t="s">
        <v>112</v>
      </c>
      <c r="AE23" s="102" t="s">
        <v>70</v>
      </c>
      <c r="AF23" s="95">
        <f t="shared" si="2"/>
        <v>0.4</v>
      </c>
      <c r="AG23" s="100">
        <f>3400213132/5797556345</f>
        <v>0.58649074362726183</v>
      </c>
      <c r="AH23" s="101">
        <v>1</v>
      </c>
      <c r="AI23" s="102" t="s">
        <v>113</v>
      </c>
      <c r="AJ23" s="102" t="s">
        <v>96</v>
      </c>
      <c r="AK23" s="95">
        <f t="shared" si="3"/>
        <v>0.5</v>
      </c>
      <c r="AL23" s="109">
        <f>4867065150/5643065624</f>
        <v>0.8624860092536113</v>
      </c>
      <c r="AM23" s="194">
        <v>1</v>
      </c>
      <c r="AN23" s="103" t="s">
        <v>114</v>
      </c>
      <c r="AO23" s="102" t="s">
        <v>98</v>
      </c>
      <c r="AP23" s="104" t="str">
        <f t="shared" si="4"/>
        <v>Porcentaje de Giros de Obligaciones por Pagar 2017 y anteirores</v>
      </c>
      <c r="AQ23" s="95">
        <f t="shared" si="5"/>
        <v>0.5</v>
      </c>
      <c r="AR23" s="109">
        <f>4867065150/5643065624</f>
        <v>0.8624860092536113</v>
      </c>
      <c r="AS23" s="194">
        <v>1</v>
      </c>
      <c r="AT23" s="103" t="s">
        <v>114</v>
      </c>
    </row>
    <row r="24" spans="1:46" s="107" customFormat="1" ht="159.75" customHeight="1" x14ac:dyDescent="0.2">
      <c r="A24" s="94">
        <v>6</v>
      </c>
      <c r="B24" s="143" t="s">
        <v>84</v>
      </c>
      <c r="C24" s="143" t="s">
        <v>85</v>
      </c>
      <c r="D24" s="144" t="s">
        <v>115</v>
      </c>
      <c r="E24" s="145">
        <v>0.05</v>
      </c>
      <c r="F24" s="150" t="s">
        <v>100</v>
      </c>
      <c r="G24" s="143" t="s">
        <v>116</v>
      </c>
      <c r="H24" s="143" t="s">
        <v>117</v>
      </c>
      <c r="I24" s="154"/>
      <c r="J24" s="150" t="s">
        <v>74</v>
      </c>
      <c r="K24" s="150" t="s">
        <v>103</v>
      </c>
      <c r="L24" s="148">
        <v>0.1</v>
      </c>
      <c r="M24" s="148">
        <v>0.2</v>
      </c>
      <c r="N24" s="148">
        <v>0.4</v>
      </c>
      <c r="O24" s="148">
        <v>0.5</v>
      </c>
      <c r="P24" s="149">
        <f>+O24</f>
        <v>0.5</v>
      </c>
      <c r="Q24" s="147" t="s">
        <v>90</v>
      </c>
      <c r="R24" s="143" t="s">
        <v>91</v>
      </c>
      <c r="S24" s="144" t="s">
        <v>65</v>
      </c>
      <c r="T24" s="150" t="s">
        <v>91</v>
      </c>
      <c r="U24" s="150" t="s">
        <v>67</v>
      </c>
      <c r="V24" s="95">
        <f t="shared" si="0"/>
        <v>0.1</v>
      </c>
      <c r="W24" s="100">
        <f>2373164349/19266101974</f>
        <v>0.12317823045900173</v>
      </c>
      <c r="X24" s="110">
        <v>1</v>
      </c>
      <c r="Y24" s="111" t="s">
        <v>118</v>
      </c>
      <c r="Z24" s="111" t="s">
        <v>93</v>
      </c>
      <c r="AA24" s="99">
        <f t="shared" si="1"/>
        <v>0.2</v>
      </c>
      <c r="AB24" s="182">
        <f>6004536666/19705472797</f>
        <v>0.30471416381920774</v>
      </c>
      <c r="AC24" s="101">
        <v>1</v>
      </c>
      <c r="AD24" s="111" t="s">
        <v>119</v>
      </c>
      <c r="AE24" s="102" t="s">
        <v>70</v>
      </c>
      <c r="AF24" s="95">
        <f t="shared" si="2"/>
        <v>0.4</v>
      </c>
      <c r="AG24" s="100">
        <f>9586973861/19705472797</f>
        <v>0.48651326257239258</v>
      </c>
      <c r="AH24" s="101">
        <v>1</v>
      </c>
      <c r="AI24" s="102" t="s">
        <v>120</v>
      </c>
      <c r="AJ24" s="102" t="s">
        <v>96</v>
      </c>
      <c r="AK24" s="95">
        <f t="shared" si="3"/>
        <v>0.5</v>
      </c>
      <c r="AL24" s="96">
        <f>15122845600/19697228873</f>
        <v>0.76776513577144134</v>
      </c>
      <c r="AM24" s="215">
        <v>1</v>
      </c>
      <c r="AN24" s="103" t="s">
        <v>121</v>
      </c>
      <c r="AO24" s="102" t="s">
        <v>98</v>
      </c>
      <c r="AP24" s="104" t="str">
        <f t="shared" si="4"/>
        <v>Porcentaje de Giros de Obligaciones por Pagar 2018</v>
      </c>
      <c r="AQ24" s="95">
        <f t="shared" si="5"/>
        <v>0.5</v>
      </c>
      <c r="AR24" s="96">
        <f>15122845600/19697228873</f>
        <v>0.76776513577144134</v>
      </c>
      <c r="AS24" s="215">
        <v>1</v>
      </c>
      <c r="AT24" s="103" t="s">
        <v>121</v>
      </c>
    </row>
    <row r="25" spans="1:46" s="107" customFormat="1" ht="99.75" customHeight="1" x14ac:dyDescent="0.2">
      <c r="A25" s="94">
        <v>1</v>
      </c>
      <c r="B25" s="143" t="s">
        <v>122</v>
      </c>
      <c r="C25" s="143" t="s">
        <v>123</v>
      </c>
      <c r="D25" s="143" t="s">
        <v>124</v>
      </c>
      <c r="E25" s="155">
        <v>0.03</v>
      </c>
      <c r="F25" s="147" t="s">
        <v>100</v>
      </c>
      <c r="G25" s="156" t="s">
        <v>125</v>
      </c>
      <c r="H25" s="156" t="s">
        <v>126</v>
      </c>
      <c r="I25" s="157">
        <v>16596</v>
      </c>
      <c r="J25" s="146" t="s">
        <v>61</v>
      </c>
      <c r="K25" s="158" t="s">
        <v>127</v>
      </c>
      <c r="L25" s="159"/>
      <c r="M25" s="159">
        <v>0.3</v>
      </c>
      <c r="N25" s="159"/>
      <c r="O25" s="159">
        <v>0.3</v>
      </c>
      <c r="P25" s="159">
        <f>SUM(L25:O25)</f>
        <v>0.6</v>
      </c>
      <c r="Q25" s="150" t="s">
        <v>63</v>
      </c>
      <c r="R25" s="159" t="s">
        <v>128</v>
      </c>
      <c r="S25" s="150" t="s">
        <v>129</v>
      </c>
      <c r="T25" s="150" t="s">
        <v>128</v>
      </c>
      <c r="U25" s="150" t="s">
        <v>67</v>
      </c>
      <c r="V25" s="95">
        <f t="shared" si="0"/>
        <v>0</v>
      </c>
      <c r="W25" s="113">
        <v>0</v>
      </c>
      <c r="X25" s="97" t="s">
        <v>68</v>
      </c>
      <c r="Y25" s="98" t="s">
        <v>68</v>
      </c>
      <c r="Z25" s="98" t="s">
        <v>68</v>
      </c>
      <c r="AA25" s="99">
        <f t="shared" si="1"/>
        <v>0.3</v>
      </c>
      <c r="AB25" s="183">
        <v>0.12</v>
      </c>
      <c r="AC25" s="101">
        <f>AB25/AA25</f>
        <v>0.4</v>
      </c>
      <c r="AD25" s="114" t="s">
        <v>130</v>
      </c>
      <c r="AE25" s="102" t="s">
        <v>131</v>
      </c>
      <c r="AF25" s="98" t="s">
        <v>68</v>
      </c>
      <c r="AG25" s="98" t="s">
        <v>68</v>
      </c>
      <c r="AH25" s="98" t="s">
        <v>68</v>
      </c>
      <c r="AI25" s="98" t="s">
        <v>68</v>
      </c>
      <c r="AJ25" s="98" t="s">
        <v>68</v>
      </c>
      <c r="AK25" s="95">
        <f t="shared" si="3"/>
        <v>0.3</v>
      </c>
      <c r="AL25" s="113">
        <v>1.02</v>
      </c>
      <c r="AM25" s="215">
        <v>1</v>
      </c>
      <c r="AN25" s="217" t="s">
        <v>335</v>
      </c>
      <c r="AO25" s="116" t="s">
        <v>131</v>
      </c>
      <c r="AP25" s="104" t="str">
        <f t="shared" si="4"/>
        <v>Porcentaje de impulsos procesales por los inspectores en las Localidades</v>
      </c>
      <c r="AQ25" s="95">
        <f t="shared" si="5"/>
        <v>0.6</v>
      </c>
      <c r="AR25" s="117">
        <f>AL25</f>
        <v>1.02</v>
      </c>
      <c r="AS25" s="105">
        <v>1</v>
      </c>
      <c r="AT25" s="217" t="s">
        <v>335</v>
      </c>
    </row>
    <row r="26" spans="1:46" s="107" customFormat="1" ht="102" customHeight="1" x14ac:dyDescent="0.2">
      <c r="A26" s="94">
        <v>1</v>
      </c>
      <c r="B26" s="143" t="s">
        <v>122</v>
      </c>
      <c r="C26" s="143" t="s">
        <v>123</v>
      </c>
      <c r="D26" s="143" t="s">
        <v>132</v>
      </c>
      <c r="E26" s="155">
        <v>0.02</v>
      </c>
      <c r="F26" s="147" t="s">
        <v>100</v>
      </c>
      <c r="G26" s="156" t="s">
        <v>125</v>
      </c>
      <c r="H26" s="156" t="s">
        <v>133</v>
      </c>
      <c r="I26" s="160">
        <v>9850</v>
      </c>
      <c r="J26" s="146" t="s">
        <v>61</v>
      </c>
      <c r="K26" s="158" t="s">
        <v>127</v>
      </c>
      <c r="L26" s="159"/>
      <c r="M26" s="159">
        <v>0.3</v>
      </c>
      <c r="N26" s="159"/>
      <c r="O26" s="159">
        <v>0.3</v>
      </c>
      <c r="P26" s="159">
        <f>SUM(L26:O26)</f>
        <v>0.6</v>
      </c>
      <c r="Q26" s="150" t="s">
        <v>63</v>
      </c>
      <c r="R26" s="159" t="s">
        <v>128</v>
      </c>
      <c r="S26" s="150" t="s">
        <v>129</v>
      </c>
      <c r="T26" s="150" t="s">
        <v>134</v>
      </c>
      <c r="U26" s="150" t="s">
        <v>67</v>
      </c>
      <c r="V26" s="95">
        <f t="shared" si="0"/>
        <v>0</v>
      </c>
      <c r="W26" s="113">
        <v>0</v>
      </c>
      <c r="X26" s="97" t="s">
        <v>68</v>
      </c>
      <c r="Y26" s="98" t="s">
        <v>68</v>
      </c>
      <c r="Z26" s="98" t="s">
        <v>68</v>
      </c>
      <c r="AA26" s="99">
        <f t="shared" si="1"/>
        <v>0.3</v>
      </c>
      <c r="AB26" s="183">
        <v>0.33</v>
      </c>
      <c r="AC26" s="101">
        <v>1</v>
      </c>
      <c r="AD26" s="114" t="s">
        <v>135</v>
      </c>
      <c r="AE26" s="102" t="s">
        <v>131</v>
      </c>
      <c r="AF26" s="98" t="s">
        <v>68</v>
      </c>
      <c r="AG26" s="98" t="s">
        <v>68</v>
      </c>
      <c r="AH26" s="98" t="s">
        <v>68</v>
      </c>
      <c r="AI26" s="98" t="s">
        <v>68</v>
      </c>
      <c r="AJ26" s="98" t="s">
        <v>68</v>
      </c>
      <c r="AK26" s="95">
        <f t="shared" si="3"/>
        <v>0.3</v>
      </c>
      <c r="AL26" s="113">
        <v>0.6</v>
      </c>
      <c r="AM26" s="194">
        <v>1</v>
      </c>
      <c r="AN26" s="217" t="s">
        <v>136</v>
      </c>
      <c r="AO26" s="116" t="s">
        <v>131</v>
      </c>
      <c r="AP26" s="104" t="str">
        <f t="shared" si="4"/>
        <v>Porcentaje de impulsos procesales por los inspectores en las Localidades</v>
      </c>
      <c r="AQ26" s="95">
        <f t="shared" si="5"/>
        <v>0.6</v>
      </c>
      <c r="AR26" s="117">
        <f>AL26</f>
        <v>0.6</v>
      </c>
      <c r="AS26" s="105">
        <f t="shared" si="6"/>
        <v>1</v>
      </c>
      <c r="AT26" s="217" t="s">
        <v>136</v>
      </c>
    </row>
    <row r="27" spans="1:46" s="107" customFormat="1" ht="75" customHeight="1" x14ac:dyDescent="0.2">
      <c r="A27" s="94">
        <v>1</v>
      </c>
      <c r="B27" s="143" t="s">
        <v>122</v>
      </c>
      <c r="C27" s="143" t="s">
        <v>123</v>
      </c>
      <c r="D27" s="161" t="s">
        <v>137</v>
      </c>
      <c r="E27" s="162">
        <v>0.05</v>
      </c>
      <c r="F27" s="158" t="s">
        <v>100</v>
      </c>
      <c r="G27" s="143" t="s">
        <v>138</v>
      </c>
      <c r="H27" s="143" t="s">
        <v>139</v>
      </c>
      <c r="I27" s="163">
        <v>47</v>
      </c>
      <c r="J27" s="146" t="s">
        <v>61</v>
      </c>
      <c r="K27" s="158" t="s">
        <v>140</v>
      </c>
      <c r="L27" s="164">
        <v>10</v>
      </c>
      <c r="M27" s="164">
        <v>10</v>
      </c>
      <c r="N27" s="164">
        <v>12</v>
      </c>
      <c r="O27" s="164">
        <v>10</v>
      </c>
      <c r="P27" s="165">
        <f>SUM(L27:O27)</f>
        <v>42</v>
      </c>
      <c r="Q27" s="150" t="s">
        <v>63</v>
      </c>
      <c r="R27" s="150" t="s">
        <v>141</v>
      </c>
      <c r="S27" s="150" t="s">
        <v>129</v>
      </c>
      <c r="T27" s="158" t="s">
        <v>142</v>
      </c>
      <c r="U27" s="150" t="s">
        <v>67</v>
      </c>
      <c r="V27" s="119">
        <f t="shared" si="0"/>
        <v>10</v>
      </c>
      <c r="W27" s="114">
        <v>16</v>
      </c>
      <c r="X27" s="110">
        <v>1</v>
      </c>
      <c r="Y27" s="120" t="s">
        <v>143</v>
      </c>
      <c r="Z27" s="120" t="s">
        <v>144</v>
      </c>
      <c r="AA27" s="121">
        <f t="shared" si="1"/>
        <v>10</v>
      </c>
      <c r="AB27" s="108">
        <v>10</v>
      </c>
      <c r="AC27" s="101">
        <f>AB27/AA27</f>
        <v>1</v>
      </c>
      <c r="AD27" s="114" t="s">
        <v>145</v>
      </c>
      <c r="AE27" s="102" t="s">
        <v>70</v>
      </c>
      <c r="AF27" s="119">
        <f t="shared" si="2"/>
        <v>12</v>
      </c>
      <c r="AG27" s="114">
        <f>4+4+7</f>
        <v>15</v>
      </c>
      <c r="AH27" s="101">
        <v>1</v>
      </c>
      <c r="AI27" s="114" t="s">
        <v>146</v>
      </c>
      <c r="AJ27" s="114" t="s">
        <v>147</v>
      </c>
      <c r="AK27" s="218">
        <f t="shared" si="3"/>
        <v>10</v>
      </c>
      <c r="AL27" s="205">
        <v>13</v>
      </c>
      <c r="AM27" s="215">
        <v>1</v>
      </c>
      <c r="AN27" s="115" t="s">
        <v>148</v>
      </c>
      <c r="AO27" s="116"/>
      <c r="AP27" s="104" t="str">
        <f t="shared" si="4"/>
        <v>Cantidad de acciones de control u operativos en materia de económica realizados</v>
      </c>
      <c r="AQ27" s="119">
        <f t="shared" si="5"/>
        <v>42</v>
      </c>
      <c r="AR27" s="219">
        <f>SUM(AL27,AG27,AB27,W27)</f>
        <v>54</v>
      </c>
      <c r="AS27" s="105">
        <v>1</v>
      </c>
      <c r="AT27" s="118" t="s">
        <v>149</v>
      </c>
    </row>
    <row r="28" spans="1:46" s="107" customFormat="1" ht="131.25" customHeight="1" x14ac:dyDescent="0.2">
      <c r="A28" s="94">
        <v>1</v>
      </c>
      <c r="B28" s="143" t="s">
        <v>122</v>
      </c>
      <c r="C28" s="143" t="s">
        <v>123</v>
      </c>
      <c r="D28" s="161" t="s">
        <v>150</v>
      </c>
      <c r="E28" s="162">
        <v>0.05</v>
      </c>
      <c r="F28" s="158" t="s">
        <v>100</v>
      </c>
      <c r="G28" s="143" t="s">
        <v>151</v>
      </c>
      <c r="H28" s="143" t="s">
        <v>152</v>
      </c>
      <c r="I28" s="163">
        <v>40</v>
      </c>
      <c r="J28" s="146" t="s">
        <v>61</v>
      </c>
      <c r="K28" s="158" t="s">
        <v>153</v>
      </c>
      <c r="L28" s="166">
        <v>6</v>
      </c>
      <c r="M28" s="166">
        <v>6</v>
      </c>
      <c r="N28" s="166">
        <v>6</v>
      </c>
      <c r="O28" s="166">
        <v>6</v>
      </c>
      <c r="P28" s="165">
        <f>SUM(L28:O28)</f>
        <v>24</v>
      </c>
      <c r="Q28" s="150" t="s">
        <v>63</v>
      </c>
      <c r="R28" s="150" t="s">
        <v>141</v>
      </c>
      <c r="S28" s="150" t="s">
        <v>129</v>
      </c>
      <c r="T28" s="158" t="s">
        <v>154</v>
      </c>
      <c r="U28" s="150" t="s">
        <v>67</v>
      </c>
      <c r="V28" s="119">
        <f t="shared" si="0"/>
        <v>6</v>
      </c>
      <c r="W28" s="114">
        <v>1</v>
      </c>
      <c r="X28" s="110">
        <f>W28/V28</f>
        <v>0.16666666666666666</v>
      </c>
      <c r="Y28" s="120" t="s">
        <v>155</v>
      </c>
      <c r="Z28" s="120" t="s">
        <v>156</v>
      </c>
      <c r="AA28" s="121">
        <f t="shared" si="1"/>
        <v>6</v>
      </c>
      <c r="AB28" s="108">
        <v>13</v>
      </c>
      <c r="AC28" s="101">
        <v>1</v>
      </c>
      <c r="AD28" s="114" t="s">
        <v>157</v>
      </c>
      <c r="AE28" s="102" t="s">
        <v>70</v>
      </c>
      <c r="AF28" s="119">
        <f t="shared" si="2"/>
        <v>6</v>
      </c>
      <c r="AG28" s="114">
        <v>11</v>
      </c>
      <c r="AH28" s="101">
        <v>1</v>
      </c>
      <c r="AI28" s="114" t="s">
        <v>158</v>
      </c>
      <c r="AJ28" s="114" t="s">
        <v>147</v>
      </c>
      <c r="AK28" s="218">
        <f t="shared" si="3"/>
        <v>6</v>
      </c>
      <c r="AL28" s="205">
        <v>11</v>
      </c>
      <c r="AM28" s="215">
        <v>1</v>
      </c>
      <c r="AN28" s="115" t="s">
        <v>159</v>
      </c>
      <c r="AO28" s="116" t="s">
        <v>160</v>
      </c>
      <c r="AP28" s="104" t="str">
        <f t="shared" si="4"/>
        <v>Cantidad de acciones de control u operativos en materia de urbanismo realizados</v>
      </c>
      <c r="AQ28" s="119">
        <f t="shared" si="5"/>
        <v>24</v>
      </c>
      <c r="AR28" s="219">
        <f t="shared" ref="AR28:AR29" si="8">SUM(AL28,AG28,AB28,W28)</f>
        <v>36</v>
      </c>
      <c r="AS28" s="105">
        <v>1</v>
      </c>
      <c r="AT28" s="118" t="s">
        <v>161</v>
      </c>
    </row>
    <row r="29" spans="1:46" s="107" customFormat="1" ht="132" customHeight="1" x14ac:dyDescent="0.2">
      <c r="A29" s="94">
        <v>1</v>
      </c>
      <c r="B29" s="143" t="s">
        <v>122</v>
      </c>
      <c r="C29" s="143" t="s">
        <v>123</v>
      </c>
      <c r="D29" s="161" t="s">
        <v>162</v>
      </c>
      <c r="E29" s="167">
        <v>0.05</v>
      </c>
      <c r="F29" s="158" t="s">
        <v>100</v>
      </c>
      <c r="G29" s="143" t="s">
        <v>163</v>
      </c>
      <c r="H29" s="143" t="s">
        <v>164</v>
      </c>
      <c r="I29" s="146">
        <v>20</v>
      </c>
      <c r="J29" s="146" t="s">
        <v>61</v>
      </c>
      <c r="K29" s="150" t="s">
        <v>165</v>
      </c>
      <c r="L29" s="166">
        <v>6</v>
      </c>
      <c r="M29" s="166">
        <v>6</v>
      </c>
      <c r="N29" s="166">
        <v>6</v>
      </c>
      <c r="O29" s="166">
        <v>6</v>
      </c>
      <c r="P29" s="165">
        <f>SUM(L29:O29)</f>
        <v>24</v>
      </c>
      <c r="Q29" s="150" t="s">
        <v>63</v>
      </c>
      <c r="R29" s="150" t="s">
        <v>141</v>
      </c>
      <c r="S29" s="150" t="s">
        <v>129</v>
      </c>
      <c r="T29" s="158" t="s">
        <v>166</v>
      </c>
      <c r="U29" s="150" t="s">
        <v>67</v>
      </c>
      <c r="V29" s="119">
        <f t="shared" si="0"/>
        <v>6</v>
      </c>
      <c r="W29" s="114">
        <v>6</v>
      </c>
      <c r="X29" s="110">
        <f>W29/V29</f>
        <v>1</v>
      </c>
      <c r="Y29" s="120" t="s">
        <v>167</v>
      </c>
      <c r="Z29" s="120" t="s">
        <v>168</v>
      </c>
      <c r="AA29" s="121">
        <f t="shared" si="1"/>
        <v>6</v>
      </c>
      <c r="AB29" s="108">
        <v>6</v>
      </c>
      <c r="AC29" s="101">
        <f t="shared" ref="AC29:AC34" si="9">AB29/AA29</f>
        <v>1</v>
      </c>
      <c r="AD29" s="114" t="s">
        <v>169</v>
      </c>
      <c r="AE29" s="102" t="s">
        <v>70</v>
      </c>
      <c r="AF29" s="119">
        <f t="shared" si="2"/>
        <v>6</v>
      </c>
      <c r="AG29" s="114">
        <f>1+1+2+8</f>
        <v>12</v>
      </c>
      <c r="AH29" s="101">
        <v>1</v>
      </c>
      <c r="AI29" s="114" t="s">
        <v>170</v>
      </c>
      <c r="AJ29" s="114" t="s">
        <v>147</v>
      </c>
      <c r="AK29" s="218">
        <f t="shared" si="3"/>
        <v>6</v>
      </c>
      <c r="AL29" s="205">
        <v>9</v>
      </c>
      <c r="AM29" s="215">
        <v>1</v>
      </c>
      <c r="AN29" s="115" t="s">
        <v>171</v>
      </c>
      <c r="AO29" s="116" t="s">
        <v>147</v>
      </c>
      <c r="AP29" s="104" t="str">
        <f t="shared" si="4"/>
        <v>Cantidad de acciones de control de operativos en materia de urbanismo relacionados con espacio público</v>
      </c>
      <c r="AQ29" s="119">
        <f t="shared" si="5"/>
        <v>24</v>
      </c>
      <c r="AR29" s="219">
        <f t="shared" si="8"/>
        <v>33</v>
      </c>
      <c r="AS29" s="105">
        <v>1</v>
      </c>
      <c r="AT29" s="118" t="s">
        <v>172</v>
      </c>
    </row>
    <row r="30" spans="1:46" s="137" customFormat="1" ht="121.5" customHeight="1" x14ac:dyDescent="0.2">
      <c r="A30" s="122">
        <v>7</v>
      </c>
      <c r="B30" s="168" t="s">
        <v>173</v>
      </c>
      <c r="C30" s="168" t="s">
        <v>174</v>
      </c>
      <c r="D30" s="169" t="s">
        <v>175</v>
      </c>
      <c r="E30" s="170">
        <v>0.1</v>
      </c>
      <c r="F30" s="171" t="s">
        <v>100</v>
      </c>
      <c r="G30" s="169" t="s">
        <v>176</v>
      </c>
      <c r="H30" s="169" t="s">
        <v>177</v>
      </c>
      <c r="I30" s="172">
        <v>0.8</v>
      </c>
      <c r="J30" s="171" t="s">
        <v>178</v>
      </c>
      <c r="K30" s="171" t="s">
        <v>179</v>
      </c>
      <c r="L30" s="170">
        <v>1</v>
      </c>
      <c r="M30" s="170">
        <v>1</v>
      </c>
      <c r="N30" s="170">
        <v>1</v>
      </c>
      <c r="O30" s="170">
        <v>1</v>
      </c>
      <c r="P30" s="170">
        <v>1</v>
      </c>
      <c r="Q30" s="171" t="s">
        <v>63</v>
      </c>
      <c r="R30" s="171" t="s">
        <v>180</v>
      </c>
      <c r="S30" s="171" t="s">
        <v>129</v>
      </c>
      <c r="T30" s="171" t="s">
        <v>181</v>
      </c>
      <c r="U30" s="171" t="s">
        <v>67</v>
      </c>
      <c r="V30" s="123">
        <f t="shared" si="0"/>
        <v>1</v>
      </c>
      <c r="W30" s="124">
        <v>0.33</v>
      </c>
      <c r="X30" s="125">
        <f>W30/V30</f>
        <v>0.33</v>
      </c>
      <c r="Y30" s="126" t="s">
        <v>182</v>
      </c>
      <c r="Z30" s="126" t="s">
        <v>183</v>
      </c>
      <c r="AA30" s="127">
        <f t="shared" si="1"/>
        <v>1</v>
      </c>
      <c r="AB30" s="128">
        <v>0.94</v>
      </c>
      <c r="AC30" s="129">
        <f t="shared" si="9"/>
        <v>0.94</v>
      </c>
      <c r="AD30" s="130" t="s">
        <v>184</v>
      </c>
      <c r="AE30" s="130" t="s">
        <v>183</v>
      </c>
      <c r="AF30" s="123">
        <f t="shared" si="2"/>
        <v>1</v>
      </c>
      <c r="AG30" s="124">
        <v>0.98</v>
      </c>
      <c r="AH30" s="129">
        <f>AG30/AF30</f>
        <v>0.98</v>
      </c>
      <c r="AI30" s="130" t="s">
        <v>185</v>
      </c>
      <c r="AJ30" s="130" t="s">
        <v>186</v>
      </c>
      <c r="AK30" s="123">
        <f t="shared" si="3"/>
        <v>1</v>
      </c>
      <c r="AL30" s="124">
        <v>0.98</v>
      </c>
      <c r="AM30" s="220">
        <f t="shared" si="7"/>
        <v>0.98</v>
      </c>
      <c r="AN30" s="217" t="s">
        <v>187</v>
      </c>
      <c r="AO30" s="221" t="s">
        <v>183</v>
      </c>
      <c r="AP30" s="133" t="str">
        <f t="shared" si="4"/>
        <v>Porcentaje del lineamientos de gestión de TIC Impartidas por la DTI del nivel central Cumplidas</v>
      </c>
      <c r="AQ30" s="123">
        <f t="shared" si="5"/>
        <v>1</v>
      </c>
      <c r="AR30" s="124">
        <v>0.98</v>
      </c>
      <c r="AS30" s="220">
        <f t="shared" ref="AS30" si="10">AR30/AQ30</f>
        <v>0.98</v>
      </c>
      <c r="AT30" s="217" t="s">
        <v>187</v>
      </c>
    </row>
    <row r="31" spans="1:46" s="137" customFormat="1" ht="132.75" customHeight="1" x14ac:dyDescent="0.2">
      <c r="A31" s="122">
        <v>6</v>
      </c>
      <c r="B31" s="168" t="s">
        <v>84</v>
      </c>
      <c r="C31" s="168" t="s">
        <v>188</v>
      </c>
      <c r="D31" s="169" t="s">
        <v>189</v>
      </c>
      <c r="E31" s="170">
        <v>0.04</v>
      </c>
      <c r="F31" s="171" t="s">
        <v>190</v>
      </c>
      <c r="G31" s="173" t="s">
        <v>191</v>
      </c>
      <c r="H31" s="173" t="s">
        <v>192</v>
      </c>
      <c r="I31" s="171">
        <v>1</v>
      </c>
      <c r="J31" s="171" t="s">
        <v>61</v>
      </c>
      <c r="K31" s="173" t="s">
        <v>193</v>
      </c>
      <c r="L31" s="171">
        <v>0</v>
      </c>
      <c r="M31" s="171">
        <v>0</v>
      </c>
      <c r="N31" s="171">
        <v>0</v>
      </c>
      <c r="O31" s="171">
        <v>1</v>
      </c>
      <c r="P31" s="171">
        <f>+SUM(L31:O31)</f>
        <v>1</v>
      </c>
      <c r="Q31" s="171" t="s">
        <v>63</v>
      </c>
      <c r="R31" s="171" t="s">
        <v>194</v>
      </c>
      <c r="S31" s="171" t="s">
        <v>195</v>
      </c>
      <c r="T31" s="174" t="s">
        <v>196</v>
      </c>
      <c r="U31" s="171" t="s">
        <v>67</v>
      </c>
      <c r="V31" s="138">
        <f t="shared" si="0"/>
        <v>0</v>
      </c>
      <c r="W31" s="138">
        <f t="shared" si="0"/>
        <v>0</v>
      </c>
      <c r="X31" s="139" t="s">
        <v>68</v>
      </c>
      <c r="Y31" s="131" t="s">
        <v>68</v>
      </c>
      <c r="Z31" s="131" t="s">
        <v>68</v>
      </c>
      <c r="AA31" s="129" t="s">
        <v>68</v>
      </c>
      <c r="AB31" s="129" t="s">
        <v>68</v>
      </c>
      <c r="AC31" s="129" t="s">
        <v>68</v>
      </c>
      <c r="AD31" s="129" t="s">
        <v>68</v>
      </c>
      <c r="AE31" s="129" t="s">
        <v>68</v>
      </c>
      <c r="AF31" s="123" t="s">
        <v>197</v>
      </c>
      <c r="AG31" s="123" t="s">
        <v>197</v>
      </c>
      <c r="AH31" s="123" t="s">
        <v>197</v>
      </c>
      <c r="AI31" s="130" t="s">
        <v>198</v>
      </c>
      <c r="AJ31" s="130" t="s">
        <v>199</v>
      </c>
      <c r="AK31" s="222">
        <f t="shared" si="3"/>
        <v>1</v>
      </c>
      <c r="AL31" s="223">
        <v>1</v>
      </c>
      <c r="AM31" s="127">
        <v>1</v>
      </c>
      <c r="AN31" s="132" t="s">
        <v>200</v>
      </c>
      <c r="AO31" s="130" t="s">
        <v>199</v>
      </c>
      <c r="AP31" s="133" t="str">
        <f>G31</f>
        <v>Propuesta de buena práctica de gestión registrada  por proceso o Alcaldía Local en la herramienta de gestión del conocimiento (AGORA).</v>
      </c>
      <c r="AQ31" s="222">
        <f t="shared" si="5"/>
        <v>1</v>
      </c>
      <c r="AR31" s="224">
        <v>1</v>
      </c>
      <c r="AS31" s="135">
        <f t="shared" si="6"/>
        <v>1</v>
      </c>
      <c r="AT31" s="136" t="s">
        <v>200</v>
      </c>
    </row>
    <row r="32" spans="1:46" s="137" customFormat="1" ht="141" customHeight="1" x14ac:dyDescent="0.2">
      <c r="A32" s="122">
        <v>6</v>
      </c>
      <c r="B32" s="168" t="s">
        <v>84</v>
      </c>
      <c r="C32" s="168" t="s">
        <v>188</v>
      </c>
      <c r="D32" s="169" t="s">
        <v>201</v>
      </c>
      <c r="E32" s="170">
        <v>0.04</v>
      </c>
      <c r="F32" s="171" t="s">
        <v>190</v>
      </c>
      <c r="G32" s="173" t="s">
        <v>202</v>
      </c>
      <c r="H32" s="173" t="s">
        <v>203</v>
      </c>
      <c r="I32" s="172" t="s">
        <v>204</v>
      </c>
      <c r="J32" s="171" t="s">
        <v>178</v>
      </c>
      <c r="K32" s="173" t="s">
        <v>205</v>
      </c>
      <c r="L32" s="170">
        <v>1</v>
      </c>
      <c r="M32" s="170">
        <v>1</v>
      </c>
      <c r="N32" s="170">
        <v>1</v>
      </c>
      <c r="O32" s="170">
        <v>1</v>
      </c>
      <c r="P32" s="170">
        <v>1</v>
      </c>
      <c r="Q32" s="171" t="s">
        <v>63</v>
      </c>
      <c r="R32" s="171" t="s">
        <v>206</v>
      </c>
      <c r="S32" s="171" t="s">
        <v>195</v>
      </c>
      <c r="T32" s="171" t="s">
        <v>207</v>
      </c>
      <c r="U32" s="171" t="s">
        <v>67</v>
      </c>
      <c r="V32" s="123">
        <f t="shared" si="0"/>
        <v>1</v>
      </c>
      <c r="W32" s="124">
        <v>0.8</v>
      </c>
      <c r="X32" s="125">
        <f>W32/V32</f>
        <v>0.8</v>
      </c>
      <c r="Y32" s="126" t="s">
        <v>208</v>
      </c>
      <c r="Z32" s="126" t="s">
        <v>209</v>
      </c>
      <c r="AA32" s="127">
        <f t="shared" si="1"/>
        <v>1</v>
      </c>
      <c r="AB32" s="128">
        <v>0.82</v>
      </c>
      <c r="AC32" s="129">
        <f t="shared" si="9"/>
        <v>0.82</v>
      </c>
      <c r="AD32" s="130" t="s">
        <v>210</v>
      </c>
      <c r="AE32" s="130" t="s">
        <v>211</v>
      </c>
      <c r="AF32" s="123">
        <f t="shared" si="2"/>
        <v>1</v>
      </c>
      <c r="AG32" s="124">
        <v>0.87</v>
      </c>
      <c r="AH32" s="129">
        <f>AG32/AF32</f>
        <v>0.87</v>
      </c>
      <c r="AI32" s="130" t="s">
        <v>212</v>
      </c>
      <c r="AJ32" s="130" t="s">
        <v>211</v>
      </c>
      <c r="AK32" s="123">
        <f t="shared" si="3"/>
        <v>1</v>
      </c>
      <c r="AL32" s="124">
        <v>0.67</v>
      </c>
      <c r="AM32" s="220">
        <f t="shared" si="7"/>
        <v>0.67</v>
      </c>
      <c r="AN32" s="130" t="s">
        <v>213</v>
      </c>
      <c r="AO32" s="130" t="s">
        <v>211</v>
      </c>
      <c r="AP32" s="133" t="str">
        <f t="shared" si="4"/>
        <v>Acciones correctivas documentadas y vigentes</v>
      </c>
      <c r="AQ32" s="123">
        <f t="shared" si="5"/>
        <v>1</v>
      </c>
      <c r="AR32" s="124">
        <v>0.67</v>
      </c>
      <c r="AS32" s="220">
        <f t="shared" si="6"/>
        <v>0.67</v>
      </c>
      <c r="AT32" s="130" t="s">
        <v>213</v>
      </c>
    </row>
    <row r="33" spans="1:46" s="137" customFormat="1" ht="168.75" customHeight="1" x14ac:dyDescent="0.2">
      <c r="A33" s="122">
        <v>6</v>
      </c>
      <c r="B33" s="168" t="s">
        <v>84</v>
      </c>
      <c r="C33" s="168" t="s">
        <v>188</v>
      </c>
      <c r="D33" s="169" t="s">
        <v>214</v>
      </c>
      <c r="E33" s="170">
        <v>0.04</v>
      </c>
      <c r="F33" s="171" t="s">
        <v>190</v>
      </c>
      <c r="G33" s="169" t="s">
        <v>215</v>
      </c>
      <c r="H33" s="169" t="s">
        <v>216</v>
      </c>
      <c r="I33" s="171">
        <v>531</v>
      </c>
      <c r="J33" s="171" t="s">
        <v>61</v>
      </c>
      <c r="K33" s="169" t="s">
        <v>217</v>
      </c>
      <c r="L33" s="175">
        <v>0</v>
      </c>
      <c r="M33" s="175">
        <v>0</v>
      </c>
      <c r="N33" s="175">
        <v>0</v>
      </c>
      <c r="O33" s="175">
        <v>1</v>
      </c>
      <c r="P33" s="176">
        <v>1</v>
      </c>
      <c r="Q33" s="171" t="s">
        <v>63</v>
      </c>
      <c r="R33" s="171" t="s">
        <v>218</v>
      </c>
      <c r="S33" s="171" t="s">
        <v>195</v>
      </c>
      <c r="T33" s="171" t="s">
        <v>217</v>
      </c>
      <c r="U33" s="171" t="s">
        <v>67</v>
      </c>
      <c r="V33" s="123" t="s">
        <v>68</v>
      </c>
      <c r="W33" s="123" t="s">
        <v>68</v>
      </c>
      <c r="X33" s="123" t="s">
        <v>68</v>
      </c>
      <c r="Y33" s="126" t="s">
        <v>219</v>
      </c>
      <c r="Z33" s="126" t="s">
        <v>220</v>
      </c>
      <c r="AA33" s="123" t="s">
        <v>68</v>
      </c>
      <c r="AB33" s="123" t="s">
        <v>68</v>
      </c>
      <c r="AC33" s="123" t="s">
        <v>68</v>
      </c>
      <c r="AD33" s="130" t="s">
        <v>221</v>
      </c>
      <c r="AE33" s="130" t="s">
        <v>222</v>
      </c>
      <c r="AF33" s="123" t="s">
        <v>197</v>
      </c>
      <c r="AG33" s="123" t="s">
        <v>197</v>
      </c>
      <c r="AH33" s="123" t="s">
        <v>197</v>
      </c>
      <c r="AI33" s="130" t="s">
        <v>223</v>
      </c>
      <c r="AJ33" s="130" t="s">
        <v>220</v>
      </c>
      <c r="AK33" s="123">
        <f t="shared" si="3"/>
        <v>1</v>
      </c>
      <c r="AL33" s="225">
        <v>0.90749999999999997</v>
      </c>
      <c r="AM33" s="220">
        <f t="shared" si="7"/>
        <v>0.90749999999999997</v>
      </c>
      <c r="AN33" s="132" t="s">
        <v>224</v>
      </c>
      <c r="AO33" s="130" t="s">
        <v>220</v>
      </c>
      <c r="AP33" s="133" t="str">
        <f t="shared" si="4"/>
        <v xml:space="preserve">Porcentaje de requerimientos ciudadanos con respuesta de fondo con corte a 31 de diciembre de 2018, según verificación efectuada por el proceso de Servicio a la Ciudadanía </v>
      </c>
      <c r="AQ33" s="123">
        <f t="shared" si="5"/>
        <v>1</v>
      </c>
      <c r="AR33" s="225">
        <v>0.90749999999999997</v>
      </c>
      <c r="AS33" s="220">
        <f t="shared" si="6"/>
        <v>0.90749999999999997</v>
      </c>
      <c r="AT33" s="136" t="s">
        <v>225</v>
      </c>
    </row>
    <row r="34" spans="1:46" s="137" customFormat="1" ht="300" x14ac:dyDescent="0.2">
      <c r="A34" s="122">
        <v>6</v>
      </c>
      <c r="B34" s="168" t="s">
        <v>84</v>
      </c>
      <c r="C34" s="168" t="s">
        <v>188</v>
      </c>
      <c r="D34" s="169" t="s">
        <v>226</v>
      </c>
      <c r="E34" s="170">
        <v>0.04</v>
      </c>
      <c r="F34" s="171" t="s">
        <v>190</v>
      </c>
      <c r="G34" s="173" t="s">
        <v>227</v>
      </c>
      <c r="H34" s="169" t="s">
        <v>228</v>
      </c>
      <c r="I34" s="172" t="s">
        <v>204</v>
      </c>
      <c r="J34" s="171" t="s">
        <v>178</v>
      </c>
      <c r="K34" s="171" t="s">
        <v>229</v>
      </c>
      <c r="L34" s="172">
        <v>0</v>
      </c>
      <c r="M34" s="172">
        <v>0.7</v>
      </c>
      <c r="N34" s="172">
        <v>0</v>
      </c>
      <c r="O34" s="172">
        <v>0.7</v>
      </c>
      <c r="P34" s="172">
        <v>0.7</v>
      </c>
      <c r="Q34" s="171" t="s">
        <v>63</v>
      </c>
      <c r="R34" s="171" t="s">
        <v>230</v>
      </c>
      <c r="S34" s="171" t="s">
        <v>195</v>
      </c>
      <c r="T34" s="171" t="s">
        <v>231</v>
      </c>
      <c r="U34" s="171" t="s">
        <v>67</v>
      </c>
      <c r="V34" s="123">
        <f t="shared" si="0"/>
        <v>0</v>
      </c>
      <c r="W34" s="130">
        <v>0</v>
      </c>
      <c r="X34" s="139" t="s">
        <v>68</v>
      </c>
      <c r="Y34" s="131" t="s">
        <v>68</v>
      </c>
      <c r="Z34" s="131" t="s">
        <v>68</v>
      </c>
      <c r="AA34" s="127">
        <f t="shared" si="1"/>
        <v>0.7</v>
      </c>
      <c r="AB34" s="128">
        <v>0.67</v>
      </c>
      <c r="AC34" s="129">
        <f t="shared" si="9"/>
        <v>0.9571428571428573</v>
      </c>
      <c r="AD34" s="130" t="s">
        <v>232</v>
      </c>
      <c r="AE34" s="130" t="s">
        <v>233</v>
      </c>
      <c r="AF34" s="131" t="s">
        <v>68</v>
      </c>
      <c r="AG34" s="131" t="s">
        <v>68</v>
      </c>
      <c r="AH34" s="131" t="s">
        <v>68</v>
      </c>
      <c r="AI34" s="131" t="s">
        <v>68</v>
      </c>
      <c r="AJ34" s="131" t="s">
        <v>68</v>
      </c>
      <c r="AK34" s="123">
        <f t="shared" si="3"/>
        <v>0.7</v>
      </c>
      <c r="AL34" s="124">
        <v>0.73</v>
      </c>
      <c r="AM34" s="127">
        <v>1</v>
      </c>
      <c r="AN34" s="226" t="s">
        <v>234</v>
      </c>
      <c r="AO34" s="227" t="s">
        <v>233</v>
      </c>
      <c r="AP34" s="133" t="str">
        <f t="shared" si="4"/>
        <v>Cumplimiento de criterios ambientales</v>
      </c>
      <c r="AQ34" s="123">
        <f t="shared" si="5"/>
        <v>0.7</v>
      </c>
      <c r="AR34" s="134">
        <v>0.73</v>
      </c>
      <c r="AS34" s="135">
        <v>1</v>
      </c>
      <c r="AT34" s="226" t="s">
        <v>234</v>
      </c>
    </row>
    <row r="35" spans="1:46" s="137" customFormat="1" ht="75" customHeight="1" x14ac:dyDescent="0.2">
      <c r="A35" s="122">
        <v>6</v>
      </c>
      <c r="B35" s="168" t="s">
        <v>84</v>
      </c>
      <c r="C35" s="168" t="s">
        <v>188</v>
      </c>
      <c r="D35" s="169" t="s">
        <v>235</v>
      </c>
      <c r="E35" s="170">
        <v>0.04</v>
      </c>
      <c r="F35" s="171" t="s">
        <v>190</v>
      </c>
      <c r="G35" s="171" t="s">
        <v>236</v>
      </c>
      <c r="H35" s="173" t="s">
        <v>237</v>
      </c>
      <c r="I35" s="172" t="s">
        <v>204</v>
      </c>
      <c r="J35" s="171" t="s">
        <v>178</v>
      </c>
      <c r="K35" s="171" t="s">
        <v>238</v>
      </c>
      <c r="L35" s="172">
        <v>0</v>
      </c>
      <c r="M35" s="172">
        <v>0</v>
      </c>
      <c r="N35" s="172">
        <v>0</v>
      </c>
      <c r="O35" s="172">
        <v>0.8</v>
      </c>
      <c r="P35" s="172">
        <v>0.8</v>
      </c>
      <c r="Q35" s="171" t="s">
        <v>63</v>
      </c>
      <c r="R35" s="171" t="s">
        <v>230</v>
      </c>
      <c r="S35" s="171" t="s">
        <v>195</v>
      </c>
      <c r="T35" s="171" t="s">
        <v>230</v>
      </c>
      <c r="U35" s="171" t="s">
        <v>67</v>
      </c>
      <c r="V35" s="123">
        <f t="shared" si="0"/>
        <v>0</v>
      </c>
      <c r="W35" s="123">
        <f t="shared" si="0"/>
        <v>0</v>
      </c>
      <c r="X35" s="139" t="s">
        <v>68</v>
      </c>
      <c r="Y35" s="131" t="s">
        <v>68</v>
      </c>
      <c r="Z35" s="131" t="s">
        <v>68</v>
      </c>
      <c r="AA35" s="129" t="s">
        <v>68</v>
      </c>
      <c r="AB35" s="129" t="s">
        <v>68</v>
      </c>
      <c r="AC35" s="129" t="s">
        <v>68</v>
      </c>
      <c r="AD35" s="129" t="s">
        <v>68</v>
      </c>
      <c r="AE35" s="129" t="s">
        <v>68</v>
      </c>
      <c r="AF35" s="131" t="s">
        <v>68</v>
      </c>
      <c r="AG35" s="131" t="s">
        <v>68</v>
      </c>
      <c r="AH35" s="131" t="s">
        <v>68</v>
      </c>
      <c r="AI35" s="131" t="s">
        <v>68</v>
      </c>
      <c r="AJ35" s="131" t="s">
        <v>68</v>
      </c>
      <c r="AK35" s="123">
        <f t="shared" si="3"/>
        <v>0.8</v>
      </c>
      <c r="AL35" s="124">
        <v>0.53249999999999997</v>
      </c>
      <c r="AM35" s="220">
        <f t="shared" si="7"/>
        <v>0.66562499999999991</v>
      </c>
      <c r="AN35" s="226" t="s">
        <v>239</v>
      </c>
      <c r="AO35" s="227" t="s">
        <v>240</v>
      </c>
      <c r="AP35" s="133" t="str">
        <f t="shared" si="4"/>
        <v>Nivel de conocimientos de MIPG</v>
      </c>
      <c r="AQ35" s="123">
        <f t="shared" si="5"/>
        <v>0.8</v>
      </c>
      <c r="AR35" s="134">
        <v>0.53249999999999997</v>
      </c>
      <c r="AS35" s="135">
        <f t="shared" si="6"/>
        <v>0.66562499999999991</v>
      </c>
      <c r="AT35" s="226" t="s">
        <v>239</v>
      </c>
    </row>
    <row r="36" spans="1:46" ht="55.5" customHeight="1" thickBot="1" x14ac:dyDescent="0.35">
      <c r="A36" s="62"/>
      <c r="B36" s="268" t="s">
        <v>241</v>
      </c>
      <c r="C36" s="269"/>
      <c r="D36" s="269"/>
      <c r="E36" s="63">
        <f>SUM(E19:E35)</f>
        <v>1.0000000000000002</v>
      </c>
      <c r="F36" s="64"/>
      <c r="G36" s="65"/>
      <c r="H36" s="66"/>
      <c r="I36" s="66"/>
      <c r="J36" s="66"/>
      <c r="K36" s="66"/>
      <c r="L36" s="66"/>
      <c r="M36" s="66"/>
      <c r="N36" s="66"/>
      <c r="O36" s="66"/>
      <c r="P36" s="67"/>
      <c r="Q36" s="66"/>
      <c r="R36" s="66"/>
      <c r="S36" s="66"/>
      <c r="T36" s="66"/>
      <c r="U36" s="66"/>
      <c r="V36" s="241" t="s">
        <v>242</v>
      </c>
      <c r="W36" s="241"/>
      <c r="X36" s="142">
        <f>AVERAGE(X19:X35)</f>
        <v>0.82966666666666666</v>
      </c>
      <c r="Y36" s="68"/>
      <c r="Z36" s="69"/>
      <c r="AA36" s="251" t="s">
        <v>243</v>
      </c>
      <c r="AB36" s="251"/>
      <c r="AC36" s="181">
        <f>AVERAGE(AC19:AC35)</f>
        <v>0.83456459280536122</v>
      </c>
      <c r="AD36" s="68"/>
      <c r="AE36" s="69"/>
      <c r="AF36" s="241" t="s">
        <v>244</v>
      </c>
      <c r="AG36" s="241"/>
      <c r="AH36" s="196">
        <f>AVERAGE(AH19:AH35)</f>
        <v>0.97268870288744513</v>
      </c>
      <c r="AI36" s="68"/>
      <c r="AJ36" s="69"/>
      <c r="AK36" s="252" t="s">
        <v>245</v>
      </c>
      <c r="AL36" s="252"/>
      <c r="AM36" s="68">
        <f>AVERAGE(AM19:AM35)</f>
        <v>0.93594842595354788</v>
      </c>
      <c r="AN36" s="68"/>
      <c r="AO36" s="253" t="s">
        <v>246</v>
      </c>
      <c r="AP36" s="254"/>
      <c r="AQ36" s="255"/>
      <c r="AR36" s="70">
        <f>AVERAGE(AS19:AS35)</f>
        <v>0.87745164933145114</v>
      </c>
      <c r="AS36" s="70"/>
      <c r="AT36" s="71"/>
    </row>
    <row r="37" spans="1:46" ht="15.75" customHeight="1" x14ac:dyDescent="0.3">
      <c r="A37" s="38"/>
      <c r="B37" s="72"/>
      <c r="C37" s="72"/>
      <c r="D37" s="73"/>
      <c r="E37" s="74"/>
      <c r="F37" s="72"/>
      <c r="G37" s="72"/>
      <c r="H37" s="35"/>
      <c r="I37" s="35"/>
      <c r="J37" s="35"/>
      <c r="K37" s="35"/>
      <c r="L37" s="35"/>
      <c r="M37" s="35"/>
      <c r="N37" s="35"/>
      <c r="O37" s="35"/>
      <c r="P37" s="38"/>
      <c r="Q37" s="35"/>
      <c r="R37" s="35"/>
      <c r="S37" s="35"/>
      <c r="T37" s="35"/>
      <c r="U37" s="35"/>
      <c r="V37" s="242"/>
      <c r="W37" s="242"/>
      <c r="X37" s="36"/>
      <c r="Y37" s="75"/>
      <c r="Z37" s="75"/>
      <c r="AA37" s="242"/>
      <c r="AB37" s="242"/>
      <c r="AC37" s="36"/>
      <c r="AD37" s="75"/>
      <c r="AE37" s="75"/>
      <c r="AF37" s="242"/>
      <c r="AG37" s="242"/>
      <c r="AH37" s="36"/>
      <c r="AI37" s="75"/>
      <c r="AJ37" s="75"/>
      <c r="AK37" s="242"/>
      <c r="AL37" s="242"/>
      <c r="AM37" s="36"/>
      <c r="AN37" s="75"/>
      <c r="AO37" s="75"/>
      <c r="AP37" s="242"/>
      <c r="AQ37" s="242"/>
      <c r="AR37" s="242"/>
      <c r="AS37" s="36"/>
      <c r="AT37" s="75"/>
    </row>
    <row r="38" spans="1:46" ht="15.75" customHeight="1" thickBot="1" x14ac:dyDescent="0.35">
      <c r="A38" s="38"/>
      <c r="B38" s="72"/>
      <c r="C38" s="72"/>
      <c r="D38" s="73"/>
      <c r="E38" s="74"/>
      <c r="F38" s="72"/>
      <c r="G38" s="72"/>
      <c r="H38" s="35"/>
      <c r="I38" s="35"/>
      <c r="J38" s="35"/>
      <c r="K38" s="35"/>
      <c r="L38" s="35"/>
      <c r="M38" s="35"/>
      <c r="N38" s="35"/>
      <c r="O38" s="35"/>
      <c r="P38" s="38"/>
      <c r="Q38" s="35"/>
      <c r="R38" s="35"/>
      <c r="S38" s="35"/>
      <c r="T38" s="35"/>
      <c r="U38" s="35"/>
      <c r="V38" s="242"/>
      <c r="W38" s="242"/>
      <c r="X38" s="76"/>
      <c r="Y38" s="75"/>
      <c r="Z38" s="75"/>
      <c r="AA38" s="242"/>
      <c r="AB38" s="242"/>
      <c r="AC38" s="76"/>
      <c r="AD38" s="75"/>
      <c r="AE38" s="75"/>
      <c r="AF38" s="242"/>
      <c r="AG38" s="242"/>
      <c r="AH38" s="77"/>
      <c r="AI38" s="75"/>
      <c r="AJ38" s="75"/>
      <c r="AK38" s="242"/>
      <c r="AL38" s="242"/>
      <c r="AM38" s="77"/>
      <c r="AN38" s="75"/>
      <c r="AO38" s="75"/>
      <c r="AP38" s="242"/>
      <c r="AQ38" s="242"/>
      <c r="AR38" s="242"/>
      <c r="AS38" s="77"/>
      <c r="AT38" s="75"/>
    </row>
    <row r="39" spans="1:46" ht="29.25" customHeight="1" x14ac:dyDescent="0.3">
      <c r="A39" s="38"/>
      <c r="B39" s="272" t="s">
        <v>247</v>
      </c>
      <c r="C39" s="273"/>
      <c r="D39" s="274"/>
      <c r="E39" s="78"/>
      <c r="F39" s="248" t="s">
        <v>248</v>
      </c>
      <c r="G39" s="249"/>
      <c r="H39" s="249"/>
      <c r="I39" s="250"/>
      <c r="J39" s="248" t="s">
        <v>249</v>
      </c>
      <c r="K39" s="249"/>
      <c r="L39" s="249"/>
      <c r="M39" s="249"/>
      <c r="N39" s="249"/>
      <c r="O39" s="249"/>
      <c r="P39" s="250"/>
      <c r="Q39" s="35"/>
      <c r="R39" s="35"/>
      <c r="S39" s="35"/>
      <c r="T39" s="35"/>
      <c r="U39" s="35"/>
      <c r="V39" s="242"/>
      <c r="W39" s="242"/>
      <c r="X39" s="76"/>
      <c r="Y39" s="75"/>
      <c r="Z39" s="75"/>
      <c r="AA39" s="242"/>
      <c r="AB39" s="242"/>
      <c r="AC39" s="76"/>
      <c r="AD39" s="75"/>
      <c r="AE39" s="75"/>
      <c r="AF39" s="242"/>
      <c r="AG39" s="242"/>
      <c r="AH39" s="195"/>
      <c r="AI39" s="75"/>
      <c r="AJ39" s="75"/>
      <c r="AK39" s="242"/>
      <c r="AL39" s="242"/>
      <c r="AM39" s="77"/>
      <c r="AN39" s="75"/>
      <c r="AO39" s="75"/>
      <c r="AP39" s="242"/>
      <c r="AQ39" s="242"/>
      <c r="AR39" s="242"/>
      <c r="AS39" s="77"/>
      <c r="AT39" s="75"/>
    </row>
    <row r="40" spans="1:46" ht="51" customHeight="1" x14ac:dyDescent="0.3">
      <c r="A40" s="38"/>
      <c r="B40" s="270" t="s">
        <v>250</v>
      </c>
      <c r="C40" s="271"/>
      <c r="D40" s="79"/>
      <c r="E40" s="80"/>
      <c r="F40" s="244" t="s">
        <v>250</v>
      </c>
      <c r="G40" s="245"/>
      <c r="H40" s="245"/>
      <c r="I40" s="246"/>
      <c r="J40" s="244" t="s">
        <v>250</v>
      </c>
      <c r="K40" s="245"/>
      <c r="L40" s="245"/>
      <c r="M40" s="245"/>
      <c r="N40" s="245"/>
      <c r="O40" s="245"/>
      <c r="P40" s="246"/>
      <c r="Q40" s="35"/>
      <c r="R40" s="35"/>
      <c r="S40" s="35"/>
      <c r="T40" s="35"/>
      <c r="U40" s="35"/>
      <c r="V40" s="247"/>
      <c r="W40" s="247"/>
      <c r="X40" s="36"/>
      <c r="Y40" s="75"/>
      <c r="Z40" s="75"/>
      <c r="AA40" s="247"/>
      <c r="AB40" s="247"/>
      <c r="AC40" s="36"/>
      <c r="AD40" s="75"/>
      <c r="AE40" s="75"/>
      <c r="AF40" s="247"/>
      <c r="AG40" s="247"/>
      <c r="AH40" s="36"/>
      <c r="AI40" s="75"/>
      <c r="AJ40" s="75"/>
      <c r="AK40" s="247"/>
      <c r="AL40" s="247"/>
      <c r="AM40" s="36"/>
      <c r="AN40" s="75"/>
      <c r="AO40" s="75"/>
      <c r="AP40" s="247"/>
      <c r="AQ40" s="247"/>
      <c r="AR40" s="247"/>
      <c r="AS40" s="36"/>
      <c r="AT40" s="75"/>
    </row>
    <row r="41" spans="1:46" ht="30" customHeight="1" x14ac:dyDescent="0.3">
      <c r="A41" s="38"/>
      <c r="B41" s="264"/>
      <c r="C41" s="265"/>
      <c r="D41" s="79"/>
      <c r="E41" s="80"/>
      <c r="F41" s="248"/>
      <c r="G41" s="249"/>
      <c r="H41" s="248"/>
      <c r="I41" s="249"/>
      <c r="J41" s="248"/>
      <c r="K41" s="249"/>
      <c r="L41" s="249"/>
      <c r="M41" s="249"/>
      <c r="N41" s="249"/>
      <c r="O41" s="249"/>
      <c r="P41" s="250"/>
      <c r="Q41" s="35"/>
      <c r="R41" s="35"/>
      <c r="S41" s="35"/>
      <c r="T41" s="35"/>
      <c r="U41" s="35"/>
      <c r="V41" s="35"/>
      <c r="W41" s="35"/>
      <c r="X41" s="81"/>
      <c r="Y41" s="35"/>
      <c r="Z41" s="35"/>
      <c r="AA41" s="35"/>
      <c r="AB41" s="35"/>
      <c r="AC41" s="81"/>
      <c r="AD41" s="35"/>
      <c r="AE41" s="35"/>
      <c r="AF41" s="35"/>
      <c r="AG41" s="35"/>
      <c r="AH41" s="81"/>
      <c r="AI41" s="35"/>
      <c r="AJ41" s="35"/>
      <c r="AK41" s="35"/>
      <c r="AL41" s="35"/>
      <c r="AM41" s="81"/>
      <c r="AN41" s="35"/>
      <c r="AO41" s="35"/>
      <c r="AP41" s="35"/>
      <c r="AQ41" s="35"/>
      <c r="AR41" s="35"/>
      <c r="AS41" s="81"/>
      <c r="AT41" s="35"/>
    </row>
    <row r="42" spans="1:46" x14ac:dyDescent="0.3">
      <c r="A42" s="38"/>
      <c r="B42" s="264"/>
      <c r="C42" s="265"/>
      <c r="D42" s="79"/>
      <c r="E42" s="80"/>
      <c r="F42" s="248"/>
      <c r="G42" s="249"/>
      <c r="H42" s="249"/>
      <c r="I42" s="250"/>
      <c r="J42" s="264"/>
      <c r="K42" s="265"/>
      <c r="L42" s="265"/>
      <c r="M42" s="265"/>
      <c r="N42" s="265"/>
      <c r="O42" s="265"/>
      <c r="P42" s="266"/>
      <c r="Q42" s="35"/>
      <c r="R42" s="35"/>
      <c r="S42" s="35"/>
      <c r="T42" s="35"/>
      <c r="U42" s="35"/>
      <c r="V42" s="35"/>
      <c r="W42" s="35"/>
      <c r="X42" s="81"/>
      <c r="Y42" s="35"/>
      <c r="Z42" s="35"/>
      <c r="AA42" s="35"/>
      <c r="AB42" s="35"/>
      <c r="AC42" s="81"/>
      <c r="AD42" s="35"/>
      <c r="AE42" s="35"/>
      <c r="AF42" s="35"/>
      <c r="AG42" s="35"/>
      <c r="AH42" s="81"/>
      <c r="AI42" s="35"/>
      <c r="AJ42" s="35"/>
      <c r="AK42" s="35"/>
      <c r="AL42" s="35"/>
      <c r="AM42" s="81"/>
      <c r="AN42" s="35"/>
      <c r="AO42" s="35"/>
      <c r="AP42" s="35"/>
      <c r="AQ42" s="35"/>
      <c r="AR42" s="35"/>
      <c r="AS42" s="81"/>
      <c r="AT42" s="35"/>
    </row>
    <row r="43" spans="1:46" x14ac:dyDescent="0.3"/>
    <row r="44" spans="1:46" hidden="1" x14ac:dyDescent="0.3"/>
    <row r="45" spans="1:46" hidden="1" x14ac:dyDescent="0.3"/>
    <row r="46" spans="1:46" hidden="1" x14ac:dyDescent="0.3"/>
    <row r="47" spans="1:46" ht="48.75" hidden="1" customHeight="1" x14ac:dyDescent="0.3">
      <c r="A47" s="84"/>
    </row>
    <row r="48" spans="1:46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</sheetData>
  <mergeCells count="94">
    <mergeCell ref="A2:H2"/>
    <mergeCell ref="A1:H1"/>
    <mergeCell ref="E7:H7"/>
    <mergeCell ref="L12:O12"/>
    <mergeCell ref="V15:Z15"/>
    <mergeCell ref="V14:Z14"/>
    <mergeCell ref="A14:B16"/>
    <mergeCell ref="C3:H3"/>
    <mergeCell ref="E4:H4"/>
    <mergeCell ref="E5:H5"/>
    <mergeCell ref="E6:H6"/>
    <mergeCell ref="D12:K12"/>
    <mergeCell ref="D14:U15"/>
    <mergeCell ref="V12:W12"/>
    <mergeCell ref="E8:H8"/>
    <mergeCell ref="E9:H9"/>
    <mergeCell ref="E10:H10"/>
    <mergeCell ref="AA7:AE7"/>
    <mergeCell ref="AF7:AJ7"/>
    <mergeCell ref="AT16:AT17"/>
    <mergeCell ref="AN16:AN17"/>
    <mergeCell ref="AP15:AT15"/>
    <mergeCell ref="AA12:AB12"/>
    <mergeCell ref="AF12:AG12"/>
    <mergeCell ref="AF14:AJ14"/>
    <mergeCell ref="AA14:AE14"/>
    <mergeCell ref="AP7:AT7"/>
    <mergeCell ref="AP12:AR12"/>
    <mergeCell ref="AK14:AO14"/>
    <mergeCell ref="AP14:AT14"/>
    <mergeCell ref="AP16:AR16"/>
    <mergeCell ref="AK7:AO7"/>
    <mergeCell ref="AK16:AL16"/>
    <mergeCell ref="AM16:AM17"/>
    <mergeCell ref="AK12:AL12"/>
    <mergeCell ref="AS16:AS17"/>
    <mergeCell ref="AH16:AH17"/>
    <mergeCell ref="AI16:AI17"/>
    <mergeCell ref="AJ16:AJ17"/>
    <mergeCell ref="AO16:AO17"/>
    <mergeCell ref="AK15:AO15"/>
    <mergeCell ref="AD16:AD17"/>
    <mergeCell ref="AE16:AE17"/>
    <mergeCell ref="AF16:AG16"/>
    <mergeCell ref="AA16:AB16"/>
    <mergeCell ref="AA15:AE15"/>
    <mergeCell ref="AF15:AJ15"/>
    <mergeCell ref="B42:C42"/>
    <mergeCell ref="F42:I42"/>
    <mergeCell ref="J42:P42"/>
    <mergeCell ref="C17:C18"/>
    <mergeCell ref="B36:D36"/>
    <mergeCell ref="B40:C40"/>
    <mergeCell ref="F41:G41"/>
    <mergeCell ref="H41:I41"/>
    <mergeCell ref="B41:C41"/>
    <mergeCell ref="B39:D39"/>
    <mergeCell ref="F39:I39"/>
    <mergeCell ref="J41:P41"/>
    <mergeCell ref="J40:P40"/>
    <mergeCell ref="X16:X17"/>
    <mergeCell ref="Y16:Y17"/>
    <mergeCell ref="D16:S16"/>
    <mergeCell ref="Z16:Z17"/>
    <mergeCell ref="AC16:AC17"/>
    <mergeCell ref="AA36:AB36"/>
    <mergeCell ref="AK36:AL36"/>
    <mergeCell ref="AA37:AB37"/>
    <mergeCell ref="AF36:AG36"/>
    <mergeCell ref="AO36:AQ36"/>
    <mergeCell ref="AF37:AG37"/>
    <mergeCell ref="AK37:AL37"/>
    <mergeCell ref="AP37:AR37"/>
    <mergeCell ref="AP40:AR40"/>
    <mergeCell ref="AP38:AR38"/>
    <mergeCell ref="AK38:AL38"/>
    <mergeCell ref="AA38:AB38"/>
    <mergeCell ref="AF38:AG38"/>
    <mergeCell ref="AA39:AB39"/>
    <mergeCell ref="AF39:AG39"/>
    <mergeCell ref="AK39:AL39"/>
    <mergeCell ref="AF40:AG40"/>
    <mergeCell ref="AK40:AL40"/>
    <mergeCell ref="AP39:AR39"/>
    <mergeCell ref="AA40:AB40"/>
    <mergeCell ref="E11:H11"/>
    <mergeCell ref="V36:W36"/>
    <mergeCell ref="V37:W37"/>
    <mergeCell ref="V16:W16"/>
    <mergeCell ref="F40:I40"/>
    <mergeCell ref="V40:W40"/>
    <mergeCell ref="V38:W38"/>
    <mergeCell ref="J39:P39"/>
    <mergeCell ref="V39:W39"/>
  </mergeCells>
  <conditionalFormatting sqref="AH39:AH40 AM39:AM40 AS39:AS40 AC39:AC40 X39:X40 X36:Y36 AC36:AD36 AH36:AI36 AN36 AR36:AT36 X19:X25 AC19:AC32 AH19:AH30 AM37 AS19:AS21 X19:Z19 X25:Z25 X27:X37 X31:Z31 X34:Z35 AH36:AH37 AF25:AJ26 AF34:AJ35 AC34:AC37 AH32:AH34 AS25:AS29 AS34:AS37 AS31">
    <cfRule type="containsText" dxfId="95" priority="371" operator="containsText" text="N/A">
      <formula>NOT(ISERROR(SEARCH("N/A",X19)))</formula>
    </cfRule>
    <cfRule type="cellIs" dxfId="94" priority="372" operator="between">
      <formula>#REF!</formula>
      <formula>#REF!</formula>
    </cfRule>
    <cfRule type="cellIs" dxfId="93" priority="373" operator="between">
      <formula>#REF!</formula>
      <formula>#REF!</formula>
    </cfRule>
    <cfRule type="cellIs" dxfId="92" priority="374" operator="between">
      <formula>#REF!</formula>
      <formula>#REF!</formula>
    </cfRule>
  </conditionalFormatting>
  <conditionalFormatting sqref="AH40 AH37 AM40 AM37 AS40 AS37 AC40 AC37 X40 X37">
    <cfRule type="containsText" dxfId="91" priority="435" operator="containsText" text="N/A">
      <formula>NOT(ISERROR(SEARCH("N/A",X37)))</formula>
    </cfRule>
    <cfRule type="cellIs" dxfId="90" priority="436" operator="between">
      <formula>$B$15</formula>
      <formula>#REF!</formula>
    </cfRule>
    <cfRule type="cellIs" dxfId="89" priority="437" operator="between">
      <formula>$B$13</formula>
      <formula>#REF!</formula>
    </cfRule>
    <cfRule type="cellIs" dxfId="88" priority="438" operator="between">
      <formula>#REF!</formula>
      <formula>#REF!</formula>
    </cfRule>
  </conditionalFormatting>
  <conditionalFormatting sqref="AS37 AH37 AH40 AM37 AM40 AS40 AC37 AC40 X37 X40">
    <cfRule type="containsText" dxfId="87" priority="475" operator="containsText" text="N/A">
      <formula>NOT(ISERROR(SEARCH("N/A",X37)))</formula>
    </cfRule>
    <cfRule type="cellIs" dxfId="86" priority="476" operator="between">
      <formula>#REF!</formula>
      <formula>#REF!</formula>
    </cfRule>
    <cfRule type="cellIs" dxfId="85" priority="477" operator="between">
      <formula>$B$13</formula>
      <formula>#REF!</formula>
    </cfRule>
    <cfRule type="cellIs" dxfId="84" priority="478" operator="between">
      <formula>#REF!</formula>
      <formula>#REF!</formula>
    </cfRule>
  </conditionalFormatting>
  <conditionalFormatting sqref="Y36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6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6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6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6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6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6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36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36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36">
    <cfRule type="colorScale" priority="1521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M36">
    <cfRule type="containsText" dxfId="83" priority="90" operator="containsText" text="N/A">
      <formula>NOT(ISERROR(SEARCH("N/A",AM36)))</formula>
    </cfRule>
    <cfRule type="cellIs" dxfId="82" priority="91" operator="between">
      <formula>#REF!</formula>
      <formula>#REF!</formula>
    </cfRule>
    <cfRule type="cellIs" dxfId="81" priority="92" operator="between">
      <formula>#REF!</formula>
      <formula>#REF!</formula>
    </cfRule>
    <cfRule type="cellIs" dxfId="80" priority="93" operator="between">
      <formula>#REF!</formula>
      <formula>#REF!</formula>
    </cfRule>
  </conditionalFormatting>
  <conditionalFormatting sqref="AM36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6:Z26">
    <cfRule type="containsText" dxfId="79" priority="85" operator="containsText" text="N/A">
      <formula>NOT(ISERROR(SEARCH("N/A",X26)))</formula>
    </cfRule>
    <cfRule type="cellIs" dxfId="78" priority="86" operator="between">
      <formula>#REF!</formula>
      <formula>#REF!</formula>
    </cfRule>
    <cfRule type="cellIs" dxfId="77" priority="87" operator="between">
      <formula>#REF!</formula>
      <formula>#REF!</formula>
    </cfRule>
    <cfRule type="cellIs" dxfId="76" priority="88" operator="between">
      <formula>#REF!</formula>
      <formula>#REF!</formula>
    </cfRule>
  </conditionalFormatting>
  <conditionalFormatting sqref="AD35">
    <cfRule type="containsText" dxfId="75" priority="81" operator="containsText" text="N/A">
      <formula>NOT(ISERROR(SEARCH("N/A",AD35)))</formula>
    </cfRule>
    <cfRule type="cellIs" dxfId="74" priority="82" operator="between">
      <formula>#REF!</formula>
      <formula>#REF!</formula>
    </cfRule>
    <cfRule type="cellIs" dxfId="73" priority="83" operator="between">
      <formula>#REF!</formula>
      <formula>#REF!</formula>
    </cfRule>
    <cfRule type="cellIs" dxfId="72" priority="84" operator="between">
      <formula>#REF!</formula>
      <formula>#REF!</formula>
    </cfRule>
  </conditionalFormatting>
  <conditionalFormatting sqref="AE35">
    <cfRule type="containsText" dxfId="71" priority="73" operator="containsText" text="N/A">
      <formula>NOT(ISERROR(SEARCH("N/A",AE35)))</formula>
    </cfRule>
    <cfRule type="cellIs" dxfId="70" priority="74" operator="between">
      <formula>#REF!</formula>
      <formula>#REF!</formula>
    </cfRule>
    <cfRule type="cellIs" dxfId="69" priority="75" operator="between">
      <formula>#REF!</formula>
      <formula>#REF!</formula>
    </cfRule>
    <cfRule type="cellIs" dxfId="68" priority="76" operator="between">
      <formula>#REF!</formula>
      <formula>#REF!</formula>
    </cfRule>
  </conditionalFormatting>
  <conditionalFormatting sqref="AD31">
    <cfRule type="containsText" dxfId="67" priority="69" operator="containsText" text="N/A">
      <formula>NOT(ISERROR(SEARCH("N/A",AD31)))</formula>
    </cfRule>
    <cfRule type="cellIs" dxfId="66" priority="70" operator="between">
      <formula>#REF!</formula>
      <formula>#REF!</formula>
    </cfRule>
    <cfRule type="cellIs" dxfId="65" priority="71" operator="between">
      <formula>#REF!</formula>
      <formula>#REF!</formula>
    </cfRule>
    <cfRule type="cellIs" dxfId="64" priority="72" operator="between">
      <formula>#REF!</formula>
      <formula>#REF!</formula>
    </cfRule>
  </conditionalFormatting>
  <conditionalFormatting sqref="AE31">
    <cfRule type="containsText" dxfId="63" priority="65" operator="containsText" text="N/A">
      <formula>NOT(ISERROR(SEARCH("N/A",AE31)))</formula>
    </cfRule>
    <cfRule type="cellIs" dxfId="62" priority="66" operator="between">
      <formula>#REF!</formula>
      <formula>#REF!</formula>
    </cfRule>
    <cfRule type="cellIs" dxfId="61" priority="67" operator="between">
      <formula>#REF!</formula>
      <formula>#REF!</formula>
    </cfRule>
    <cfRule type="cellIs" dxfId="60" priority="68" operator="between">
      <formula>#REF!</formula>
      <formula>#REF!</formula>
    </cfRule>
  </conditionalFormatting>
  <conditionalFormatting sqref="AB31">
    <cfRule type="containsText" dxfId="59" priority="61" operator="containsText" text="N/A">
      <formula>NOT(ISERROR(SEARCH("N/A",AB31)))</formula>
    </cfRule>
    <cfRule type="cellIs" dxfId="58" priority="62" operator="between">
      <formula>#REF!</formula>
      <formula>#REF!</formula>
    </cfRule>
    <cfRule type="cellIs" dxfId="57" priority="63" operator="between">
      <formula>#REF!</formula>
      <formula>#REF!</formula>
    </cfRule>
    <cfRule type="cellIs" dxfId="56" priority="64" operator="between">
      <formula>#REF!</formula>
      <formula>#REF!</formula>
    </cfRule>
  </conditionalFormatting>
  <conditionalFormatting sqref="AA31">
    <cfRule type="containsText" dxfId="55" priority="57" operator="containsText" text="N/A">
      <formula>NOT(ISERROR(SEARCH("N/A",AA31)))</formula>
    </cfRule>
    <cfRule type="cellIs" dxfId="54" priority="58" operator="between">
      <formula>#REF!</formula>
      <formula>#REF!</formula>
    </cfRule>
    <cfRule type="cellIs" dxfId="53" priority="59" operator="between">
      <formula>#REF!</formula>
      <formula>#REF!</formula>
    </cfRule>
    <cfRule type="cellIs" dxfId="52" priority="60" operator="between">
      <formula>#REF!</formula>
      <formula>#REF!</formula>
    </cfRule>
  </conditionalFormatting>
  <conditionalFormatting sqref="AB35">
    <cfRule type="containsText" dxfId="51" priority="53" operator="containsText" text="N/A">
      <formula>NOT(ISERROR(SEARCH("N/A",AB35)))</formula>
    </cfRule>
    <cfRule type="cellIs" dxfId="50" priority="54" operator="between">
      <formula>#REF!</formula>
      <formula>#REF!</formula>
    </cfRule>
    <cfRule type="cellIs" dxfId="49" priority="55" operator="between">
      <formula>#REF!</formula>
      <formula>#REF!</formula>
    </cfRule>
    <cfRule type="cellIs" dxfId="48" priority="56" operator="between">
      <formula>#REF!</formula>
      <formula>#REF!</formula>
    </cfRule>
  </conditionalFormatting>
  <conditionalFormatting sqref="AA35">
    <cfRule type="containsText" dxfId="47" priority="49" operator="containsText" text="N/A">
      <formula>NOT(ISERROR(SEARCH("N/A",AA35)))</formula>
    </cfRule>
    <cfRule type="cellIs" dxfId="46" priority="50" operator="between">
      <formula>#REF!</formula>
      <formula>#REF!</formula>
    </cfRule>
    <cfRule type="cellIs" dxfId="45" priority="51" operator="between">
      <formula>#REF!</formula>
      <formula>#REF!</formula>
    </cfRule>
    <cfRule type="cellIs" dxfId="44" priority="52" operator="between">
      <formula>#REF!</formula>
      <formula>#REF!</formula>
    </cfRule>
  </conditionalFormatting>
  <conditionalFormatting sqref="AH35">
    <cfRule type="containsText" dxfId="43" priority="45" operator="containsText" text="N/A">
      <formula>NOT(ISERROR(SEARCH("N/A",AH35)))</formula>
    </cfRule>
    <cfRule type="cellIs" dxfId="42" priority="46" operator="between">
      <formula>#REF!</formula>
      <formula>#REF!</formula>
    </cfRule>
    <cfRule type="cellIs" dxfId="41" priority="47" operator="between">
      <formula>#REF!</formula>
      <formula>#REF!</formula>
    </cfRule>
    <cfRule type="cellIs" dxfId="40" priority="48" operator="between">
      <formula>#REF!</formula>
      <formula>#REF!</formula>
    </cfRule>
  </conditionalFormatting>
  <conditionalFormatting sqref="AI35">
    <cfRule type="containsText" dxfId="39" priority="41" operator="containsText" text="N/A">
      <formula>NOT(ISERROR(SEARCH("N/A",AI35)))</formula>
    </cfRule>
    <cfRule type="cellIs" dxfId="38" priority="42" operator="between">
      <formula>#REF!</formula>
      <formula>#REF!</formula>
    </cfRule>
    <cfRule type="cellIs" dxfId="37" priority="43" operator="between">
      <formula>#REF!</formula>
      <formula>#REF!</formula>
    </cfRule>
    <cfRule type="cellIs" dxfId="36" priority="44" operator="between">
      <formula>#REF!</formula>
      <formula>#REF!</formula>
    </cfRule>
  </conditionalFormatting>
  <conditionalFormatting sqref="AJ35">
    <cfRule type="containsText" dxfId="35" priority="37" operator="containsText" text="N/A">
      <formula>NOT(ISERROR(SEARCH("N/A",AJ35)))</formula>
    </cfRule>
    <cfRule type="cellIs" dxfId="34" priority="38" operator="between">
      <formula>#REF!</formula>
      <formula>#REF!</formula>
    </cfRule>
    <cfRule type="cellIs" dxfId="33" priority="39" operator="between">
      <formula>#REF!</formula>
      <formula>#REF!</formula>
    </cfRule>
    <cfRule type="cellIs" dxfId="32" priority="40" operator="between">
      <formula>#REF!</formula>
      <formula>#REF!</formula>
    </cfRule>
  </conditionalFormatting>
  <conditionalFormatting sqref="AG35">
    <cfRule type="containsText" dxfId="31" priority="33" operator="containsText" text="N/A">
      <formula>NOT(ISERROR(SEARCH("N/A",AG35)))</formula>
    </cfRule>
    <cfRule type="cellIs" dxfId="30" priority="34" operator="between">
      <formula>#REF!</formula>
      <formula>#REF!</formula>
    </cfRule>
    <cfRule type="cellIs" dxfId="29" priority="35" operator="between">
      <formula>#REF!</formula>
      <formula>#REF!</formula>
    </cfRule>
    <cfRule type="cellIs" dxfId="28" priority="36" operator="between">
      <formula>#REF!</formula>
      <formula>#REF!</formula>
    </cfRule>
  </conditionalFormatting>
  <conditionalFormatting sqref="AF35">
    <cfRule type="containsText" dxfId="27" priority="29" operator="containsText" text="N/A">
      <formula>NOT(ISERROR(SEARCH("N/A",AF35)))</formula>
    </cfRule>
    <cfRule type="cellIs" dxfId="26" priority="30" operator="between">
      <formula>#REF!</formula>
      <formula>#REF!</formula>
    </cfRule>
    <cfRule type="cellIs" dxfId="25" priority="31" operator="between">
      <formula>#REF!</formula>
      <formula>#REF!</formula>
    </cfRule>
    <cfRule type="cellIs" dxfId="24" priority="32" operator="between">
      <formula>#REF!</formula>
      <formula>#REF!</formula>
    </cfRule>
  </conditionalFormatting>
  <conditionalFormatting sqref="AG19">
    <cfRule type="containsText" dxfId="23" priority="25" operator="containsText" text="N/A">
      <formula>NOT(ISERROR(SEARCH("N/A",AG19)))</formula>
    </cfRule>
    <cfRule type="cellIs" dxfId="22" priority="26" operator="between">
      <formula>#REF!</formula>
      <formula>#REF!</formula>
    </cfRule>
    <cfRule type="cellIs" dxfId="21" priority="27" operator="between">
      <formula>#REF!</formula>
      <formula>#REF!</formula>
    </cfRule>
    <cfRule type="cellIs" dxfId="20" priority="28" operator="between">
      <formula>#REF!</formula>
      <formula>#REF!</formula>
    </cfRule>
  </conditionalFormatting>
  <conditionalFormatting sqref="AI19">
    <cfRule type="containsText" dxfId="19" priority="21" operator="containsText" text="N/A">
      <formula>NOT(ISERROR(SEARCH("N/A",AI19)))</formula>
    </cfRule>
    <cfRule type="cellIs" dxfId="18" priority="22" operator="between">
      <formula>#REF!</formula>
      <formula>#REF!</formula>
    </cfRule>
    <cfRule type="cellIs" dxfId="17" priority="23" operator="between">
      <formula>#REF!</formula>
      <formula>#REF!</formula>
    </cfRule>
    <cfRule type="cellIs" dxfId="16" priority="24" operator="between">
      <formula>#REF!</formula>
      <formula>#REF!</formula>
    </cfRule>
  </conditionalFormatting>
  <conditionalFormatting sqref="AJ19">
    <cfRule type="containsText" dxfId="15" priority="17" operator="containsText" text="N/A">
      <formula>NOT(ISERROR(SEARCH("N/A",AJ19)))</formula>
    </cfRule>
    <cfRule type="cellIs" dxfId="14" priority="18" operator="between">
      <formula>#REF!</formula>
      <formula>#REF!</formula>
    </cfRule>
    <cfRule type="cellIs" dxfId="13" priority="19" operator="between">
      <formula>#REF!</formula>
      <formula>#REF!</formula>
    </cfRule>
    <cfRule type="cellIs" dxfId="12" priority="20" operator="between">
      <formula>#REF!</formula>
      <formula>#REF!</formula>
    </cfRule>
  </conditionalFormatting>
  <conditionalFormatting sqref="AF19">
    <cfRule type="containsText" dxfId="11" priority="13" operator="containsText" text="N/A">
      <formula>NOT(ISERROR(SEARCH("N/A",AF19)))</formula>
    </cfRule>
    <cfRule type="cellIs" dxfId="10" priority="14" operator="between">
      <formula>#REF!</formula>
      <formula>#REF!</formula>
    </cfRule>
    <cfRule type="cellIs" dxfId="9" priority="15" operator="between">
      <formula>#REF!</formula>
      <formula>#REF!</formula>
    </cfRule>
    <cfRule type="cellIs" dxfId="8" priority="16" operator="between">
      <formula>#REF!</formula>
      <formula>#REF!</formula>
    </cfRule>
  </conditionalFormatting>
  <conditionalFormatting sqref="AH31">
    <cfRule type="containsText" dxfId="7" priority="1" operator="containsText" text="N/A">
      <formula>NOT(ISERROR(SEARCH("N/A",AH31)))</formula>
    </cfRule>
    <cfRule type="cellIs" dxfId="6" priority="2" operator="between">
      <formula>#REF!</formula>
      <formula>#REF!</formula>
    </cfRule>
    <cfRule type="cellIs" dxfId="5" priority="3" operator="between">
      <formula>#REF!</formula>
      <formula>#REF!</formula>
    </cfRule>
    <cfRule type="cellIs" dxfId="4" priority="4" operator="between">
      <formula>#REF!</formula>
      <formula>#REF!</formula>
    </cfRule>
  </conditionalFormatting>
  <conditionalFormatting sqref="AC33">
    <cfRule type="containsText" dxfId="3" priority="5" operator="containsText" text="N/A">
      <formula>NOT(ISERROR(SEARCH("N/A",AC33)))</formula>
    </cfRule>
    <cfRule type="cellIs" dxfId="2" priority="6" operator="between">
      <formula>#REF!</formula>
      <formula>#REF!</formula>
    </cfRule>
    <cfRule type="cellIs" dxfId="1" priority="7" operator="between">
      <formula>#REF!</formula>
      <formula>#REF!</formula>
    </cfRule>
    <cfRule type="cellIs" dxfId="0" priority="8" operator="between">
      <formula>#REF!</formula>
      <formula>#REF!</formula>
    </cfRule>
  </conditionalFormatting>
  <dataValidations count="6">
    <dataValidation type="list" allowBlank="1" showInputMessage="1" showErrorMessage="1" sqref="B4" xr:uid="{00000000-0002-0000-0000-000000000000}">
      <formula1>DEPENDENCIA</formula1>
    </dataValidation>
    <dataValidation type="list" allowBlank="1" showInputMessage="1" showErrorMessage="1" sqref="J35 J22:J24 J29 J31:J33" xr:uid="{00000000-0002-0000-0000-000001000000}">
      <formula1>PROGRAMACION</formula1>
    </dataValidation>
    <dataValidation type="list" allowBlank="1" showInputMessage="1" showErrorMessage="1" sqref="Q19:Q35" xr:uid="{00000000-0002-0000-0000-000002000000}">
      <formula1>INDICADOR</formula1>
    </dataValidation>
    <dataValidation type="list" allowBlank="1" showInputMessage="1" showErrorMessage="1" error="Escriba un texto " promptTitle="Cualquier contenido" sqref="F33:F35 F19:F24 F30:F31" xr:uid="{00000000-0002-0000-0000-000003000000}">
      <formula1>META2</formula1>
    </dataValidation>
    <dataValidation type="list" allowBlank="1" showInputMessage="1" showErrorMessage="1" sqref="U19:U35" xr:uid="{00000000-0002-0000-0000-000004000000}">
      <formula1>CONTRALORIA</formula1>
    </dataValidation>
    <dataValidation type="list" allowBlank="1" showInputMessage="1" showErrorMessage="1" sqref="W5" xr:uid="{00000000-0002-0000-0000-000005000000}">
      <formula1>$AT$7:$AT$12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scale="50" orientation="landscape" r:id="rId1"/>
  <headerFooter>
    <oddHeader>&amp;C&amp;"-,Negrita"&amp;14PLAN DE GESTIÓN 2019 ALSF</oddHeader>
    <oddFooter>&amp;RCódigo: PLE-PIN-F018
Versión: 2
Vigencia desde: 30 noviembre de 2018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3"/>
  <sheetViews>
    <sheetView workbookViewId="0">
      <selection activeCell="E23" sqref="E22:E23"/>
    </sheetView>
  </sheetViews>
  <sheetFormatPr baseColWidth="10" defaultColWidth="11.42578125" defaultRowHeight="15" x14ac:dyDescent="0.25"/>
  <cols>
    <col min="1" max="1" width="11.42578125" customWidth="1"/>
    <col min="2" max="2" width="13.7109375" bestFit="1" customWidth="1"/>
    <col min="3" max="3" width="14.42578125" bestFit="1" customWidth="1"/>
    <col min="4" max="4" width="14.5703125" customWidth="1"/>
    <col min="5" max="5" width="15.42578125" customWidth="1"/>
    <col min="6" max="8" width="11.42578125" customWidth="1"/>
    <col min="9" max="9" width="4.28515625" customWidth="1"/>
    <col min="10" max="10" width="6.5703125" customWidth="1"/>
  </cols>
  <sheetData>
    <row r="2" spans="1:10" x14ac:dyDescent="0.25">
      <c r="A2" t="s">
        <v>251</v>
      </c>
      <c r="I2">
        <v>1</v>
      </c>
      <c r="J2">
        <v>0</v>
      </c>
    </row>
    <row r="3" spans="1:10" x14ac:dyDescent="0.25">
      <c r="A3" t="s">
        <v>252</v>
      </c>
      <c r="I3">
        <v>2</v>
      </c>
      <c r="J3">
        <v>63</v>
      </c>
    </row>
    <row r="4" spans="1:10" x14ac:dyDescent="0.25">
      <c r="A4" t="s">
        <v>253</v>
      </c>
      <c r="I4">
        <v>3</v>
      </c>
      <c r="J4">
        <v>75</v>
      </c>
    </row>
    <row r="5" spans="1:10" x14ac:dyDescent="0.25">
      <c r="I5">
        <v>4</v>
      </c>
      <c r="J5">
        <v>100</v>
      </c>
    </row>
    <row r="6" spans="1:10" x14ac:dyDescent="0.25">
      <c r="A6" t="s">
        <v>254</v>
      </c>
      <c r="B6" s="177">
        <v>29660195000</v>
      </c>
      <c r="C6" s="178">
        <v>-4157165858</v>
      </c>
      <c r="D6" s="178">
        <f>+B6+C6</f>
        <v>25503029142</v>
      </c>
      <c r="E6" s="177">
        <v>12987186993</v>
      </c>
      <c r="I6">
        <v>5</v>
      </c>
      <c r="J6">
        <v>100</v>
      </c>
    </row>
    <row r="7" spans="1:10" x14ac:dyDescent="0.25">
      <c r="A7" t="s">
        <v>255</v>
      </c>
      <c r="B7" s="177">
        <v>8886936000</v>
      </c>
      <c r="C7" s="178">
        <v>-3089379655</v>
      </c>
      <c r="D7" s="178">
        <f>+B7+C7</f>
        <v>5797556345</v>
      </c>
      <c r="E7" s="177">
        <v>3400213132</v>
      </c>
      <c r="F7" s="179">
        <f>+E7/D7</f>
        <v>0.58649074362726183</v>
      </c>
      <c r="I7">
        <v>6</v>
      </c>
      <c r="J7">
        <v>100</v>
      </c>
    </row>
    <row r="8" spans="1:10" x14ac:dyDescent="0.25">
      <c r="A8" t="s">
        <v>254</v>
      </c>
      <c r="B8" s="177">
        <f>+B6-B7</f>
        <v>20773259000</v>
      </c>
      <c r="C8" s="177">
        <f>+C6-C7</f>
        <v>-1067786203</v>
      </c>
      <c r="D8" s="177">
        <f>+D6-D7</f>
        <v>19705472797</v>
      </c>
      <c r="E8" s="177">
        <f>+E6-E7</f>
        <v>9586973861</v>
      </c>
      <c r="F8" s="179">
        <f>+E8/D8</f>
        <v>0.48651326257239258</v>
      </c>
      <c r="I8">
        <v>7</v>
      </c>
      <c r="J8">
        <v>100</v>
      </c>
    </row>
    <row r="9" spans="1:10" x14ac:dyDescent="0.25">
      <c r="B9">
        <v>20773259000</v>
      </c>
      <c r="C9">
        <v>-1067786203</v>
      </c>
      <c r="D9" s="177">
        <v>19705472797</v>
      </c>
      <c r="E9" s="177">
        <v>9586973861</v>
      </c>
      <c r="F9">
        <v>0.30471416381920774</v>
      </c>
      <c r="I9">
        <v>8</v>
      </c>
      <c r="J9">
        <v>100</v>
      </c>
    </row>
    <row r="10" spans="1:10" x14ac:dyDescent="0.25">
      <c r="I10">
        <v>9</v>
      </c>
      <c r="J10">
        <v>100</v>
      </c>
    </row>
    <row r="11" spans="1:10" x14ac:dyDescent="0.25">
      <c r="A11" s="197" t="s">
        <v>254</v>
      </c>
      <c r="B11" s="198">
        <v>29660195000</v>
      </c>
      <c r="C11" s="199">
        <v>-4319900503</v>
      </c>
      <c r="D11" s="199">
        <f>+B11+C11</f>
        <v>25340294497</v>
      </c>
      <c r="E11" s="198">
        <v>19989910750</v>
      </c>
      <c r="F11" s="200">
        <f>+E11/D11</f>
        <v>0.78885865956950796</v>
      </c>
      <c r="I11">
        <v>10</v>
      </c>
      <c r="J11">
        <v>100</v>
      </c>
    </row>
    <row r="12" spans="1:10" x14ac:dyDescent="0.25">
      <c r="A12" s="197"/>
      <c r="B12" s="201" t="s">
        <v>256</v>
      </c>
      <c r="C12" s="202" t="s">
        <v>257</v>
      </c>
      <c r="D12" s="201" t="s">
        <v>256</v>
      </c>
      <c r="E12" s="201" t="s">
        <v>103</v>
      </c>
      <c r="F12" s="203" t="s">
        <v>258</v>
      </c>
      <c r="I12">
        <v>11</v>
      </c>
      <c r="J12">
        <v>100</v>
      </c>
    </row>
    <row r="13" spans="1:10" x14ac:dyDescent="0.25">
      <c r="A13" s="197" t="s">
        <v>255</v>
      </c>
      <c r="B13" s="198">
        <v>8886936000</v>
      </c>
      <c r="C13" s="199">
        <v>-3243870376</v>
      </c>
      <c r="D13" s="199">
        <f>+B13+C13</f>
        <v>5643065624</v>
      </c>
      <c r="E13" s="198">
        <v>4867065150</v>
      </c>
      <c r="F13" s="204">
        <f>+E13/D13</f>
        <v>0.8624860092536113</v>
      </c>
      <c r="I13">
        <v>12</v>
      </c>
      <c r="J13">
        <v>100</v>
      </c>
    </row>
    <row r="14" spans="1:10" x14ac:dyDescent="0.25">
      <c r="A14" s="197" t="s">
        <v>254</v>
      </c>
      <c r="B14" s="198">
        <f>+B11-B13</f>
        <v>20773259000</v>
      </c>
      <c r="C14" s="198">
        <f>+C11-C13</f>
        <v>-1076030127</v>
      </c>
      <c r="D14" s="198">
        <f>+D11-D13</f>
        <v>19697228873</v>
      </c>
      <c r="E14" s="198">
        <f>+E11-E13</f>
        <v>15122845600</v>
      </c>
      <c r="F14" s="204">
        <f>+E14/D14</f>
        <v>0.76776513577144134</v>
      </c>
      <c r="I14">
        <v>13</v>
      </c>
      <c r="J14">
        <v>100</v>
      </c>
    </row>
    <row r="15" spans="1:10" x14ac:dyDescent="0.25">
      <c r="A15" s="197"/>
      <c r="B15" s="197">
        <v>20773259000</v>
      </c>
      <c r="C15" s="197">
        <v>-1076030127</v>
      </c>
      <c r="D15" s="198">
        <v>19697228873</v>
      </c>
      <c r="E15" s="198">
        <v>16589697618</v>
      </c>
      <c r="F15" s="197">
        <v>0.30471416381920774</v>
      </c>
      <c r="I15">
        <v>14</v>
      </c>
      <c r="J15">
        <v>100</v>
      </c>
    </row>
    <row r="16" spans="1:10" x14ac:dyDescent="0.25">
      <c r="I16">
        <v>15</v>
      </c>
      <c r="J16">
        <v>100</v>
      </c>
    </row>
    <row r="17" spans="5:10" x14ac:dyDescent="0.25">
      <c r="I17">
        <v>16</v>
      </c>
      <c r="J17">
        <v>100</v>
      </c>
    </row>
    <row r="22" spans="5:10" x14ac:dyDescent="0.25">
      <c r="E22">
        <v>87.16</v>
      </c>
    </row>
    <row r="23" spans="5:10" x14ac:dyDescent="0.25">
      <c r="E23">
        <v>99.6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7"/>
  <sheetViews>
    <sheetView topLeftCell="A97" zoomScale="55" zoomScaleNormal="55" workbookViewId="0">
      <selection activeCell="C138" sqref="C138"/>
    </sheetView>
  </sheetViews>
  <sheetFormatPr baseColWidth="10" defaultColWidth="11.42578125" defaultRowHeight="15" x14ac:dyDescent="0.2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</cols>
  <sheetData>
    <row r="1" spans="1:8" x14ac:dyDescent="0.25">
      <c r="A1" t="s">
        <v>259</v>
      </c>
      <c r="B1" t="s">
        <v>260</v>
      </c>
      <c r="C1" t="s">
        <v>261</v>
      </c>
      <c r="D1" t="s">
        <v>262</v>
      </c>
      <c r="F1" t="s">
        <v>263</v>
      </c>
    </row>
    <row r="2" spans="1:8" x14ac:dyDescent="0.25">
      <c r="A2" t="s">
        <v>264</v>
      </c>
      <c r="B2" t="s">
        <v>265</v>
      </c>
      <c r="C2" t="s">
        <v>58</v>
      </c>
      <c r="D2" t="s">
        <v>61</v>
      </c>
      <c r="F2" t="s">
        <v>90</v>
      </c>
    </row>
    <row r="3" spans="1:8" x14ac:dyDescent="0.25">
      <c r="A3" t="s">
        <v>266</v>
      </c>
      <c r="B3" t="s">
        <v>267</v>
      </c>
      <c r="C3" t="s">
        <v>268</v>
      </c>
      <c r="D3" t="s">
        <v>178</v>
      </c>
      <c r="F3" t="s">
        <v>63</v>
      </c>
    </row>
    <row r="4" spans="1:8" x14ac:dyDescent="0.25">
      <c r="A4" t="s">
        <v>269</v>
      </c>
      <c r="C4" t="s">
        <v>100</v>
      </c>
      <c r="D4" t="s">
        <v>74</v>
      </c>
      <c r="F4" t="s">
        <v>76</v>
      </c>
    </row>
    <row r="5" spans="1:8" x14ac:dyDescent="0.25">
      <c r="A5" t="s">
        <v>270</v>
      </c>
      <c r="C5" t="s">
        <v>190</v>
      </c>
      <c r="D5" t="s">
        <v>271</v>
      </c>
    </row>
    <row r="6" spans="1:8" x14ac:dyDescent="0.25">
      <c r="A6" t="s">
        <v>272</v>
      </c>
      <c r="E6" t="s">
        <v>273</v>
      </c>
      <c r="G6" t="s">
        <v>274</v>
      </c>
    </row>
    <row r="7" spans="1:8" x14ac:dyDescent="0.25">
      <c r="A7" t="s">
        <v>275</v>
      </c>
      <c r="E7" t="s">
        <v>276</v>
      </c>
      <c r="G7" t="s">
        <v>67</v>
      </c>
    </row>
    <row r="8" spans="1:8" x14ac:dyDescent="0.25">
      <c r="E8" t="s">
        <v>277</v>
      </c>
      <c r="G8" t="s">
        <v>278</v>
      </c>
    </row>
    <row r="9" spans="1:8" x14ac:dyDescent="0.25">
      <c r="E9" t="s">
        <v>279</v>
      </c>
    </row>
    <row r="10" spans="1:8" x14ac:dyDescent="0.25">
      <c r="E10" t="s">
        <v>280</v>
      </c>
    </row>
    <row r="12" spans="1:8" s="3" customFormat="1" ht="74.25" customHeight="1" x14ac:dyDescent="0.25">
      <c r="A12" s="11"/>
      <c r="C12" s="12"/>
      <c r="D12" s="6"/>
      <c r="H12" s="3" t="s">
        <v>281</v>
      </c>
    </row>
    <row r="13" spans="1:8" s="3" customFormat="1" ht="74.25" customHeight="1" x14ac:dyDescent="0.25">
      <c r="A13" s="11"/>
      <c r="C13" s="12"/>
      <c r="D13" s="6"/>
      <c r="H13" s="3" t="s">
        <v>282</v>
      </c>
    </row>
    <row r="14" spans="1:8" s="3" customFormat="1" ht="74.25" customHeight="1" x14ac:dyDescent="0.25">
      <c r="A14" s="11"/>
      <c r="C14" s="12"/>
      <c r="D14" s="2"/>
      <c r="H14" s="3" t="s">
        <v>283</v>
      </c>
    </row>
    <row r="15" spans="1:8" s="3" customFormat="1" ht="74.25" customHeight="1" x14ac:dyDescent="0.25">
      <c r="A15" s="11"/>
      <c r="C15" s="12"/>
      <c r="D15" s="2"/>
      <c r="H15" s="3" t="s">
        <v>284</v>
      </c>
    </row>
    <row r="16" spans="1:8" s="3" customFormat="1" ht="74.25" customHeight="1" thickBot="1" x14ac:dyDescent="0.3">
      <c r="A16" s="11"/>
      <c r="C16" s="12"/>
      <c r="D16" s="5"/>
    </row>
    <row r="17" spans="1:4" s="3" customFormat="1" ht="74.25" customHeight="1" x14ac:dyDescent="0.25">
      <c r="A17" s="11"/>
      <c r="C17" s="12"/>
      <c r="D17" s="4"/>
    </row>
    <row r="18" spans="1:4" s="3" customFormat="1" ht="74.25" customHeight="1" x14ac:dyDescent="0.25">
      <c r="A18" s="11"/>
      <c r="C18" s="12"/>
      <c r="D18" s="6"/>
    </row>
    <row r="19" spans="1:4" s="3" customFormat="1" ht="74.25" customHeight="1" x14ac:dyDescent="0.25">
      <c r="A19" s="11"/>
      <c r="C19" s="12"/>
      <c r="D19" s="6"/>
    </row>
    <row r="20" spans="1:4" s="3" customFormat="1" ht="74.25" customHeight="1" x14ac:dyDescent="0.25">
      <c r="A20" s="11"/>
      <c r="C20" s="12"/>
      <c r="D20" s="6"/>
    </row>
    <row r="21" spans="1:4" s="3" customFormat="1" ht="74.25" customHeight="1" thickBot="1" x14ac:dyDescent="0.3">
      <c r="A21" s="11"/>
      <c r="C21" s="13"/>
      <c r="D21" s="6"/>
    </row>
    <row r="22" spans="1:4" ht="18.75" thickBot="1" x14ac:dyDescent="0.3">
      <c r="C22" s="13"/>
      <c r="D22" s="4"/>
    </row>
    <row r="23" spans="1:4" ht="18.75" thickBot="1" x14ac:dyDescent="0.3">
      <c r="C23" s="13"/>
      <c r="D23" s="1"/>
    </row>
    <row r="24" spans="1:4" ht="18" x14ac:dyDescent="0.25">
      <c r="C24" s="14"/>
      <c r="D24" s="4"/>
    </row>
    <row r="25" spans="1:4" ht="18" x14ac:dyDescent="0.25">
      <c r="C25" s="14"/>
      <c r="D25" s="6"/>
    </row>
    <row r="26" spans="1:4" ht="18" x14ac:dyDescent="0.25">
      <c r="C26" s="14"/>
      <c r="D26" s="6"/>
    </row>
    <row r="27" spans="1:4" ht="18.75" thickBot="1" x14ac:dyDescent="0.3">
      <c r="C27" s="14"/>
      <c r="D27" s="5"/>
    </row>
    <row r="28" spans="1:4" ht="18" x14ac:dyDescent="0.25">
      <c r="C28" s="14"/>
      <c r="D28" s="4"/>
    </row>
    <row r="29" spans="1:4" ht="18" x14ac:dyDescent="0.25">
      <c r="C29" s="14"/>
      <c r="D29" s="6"/>
    </row>
    <row r="30" spans="1:4" ht="18" x14ac:dyDescent="0.25">
      <c r="C30" s="14"/>
      <c r="D30" s="6"/>
    </row>
    <row r="31" spans="1:4" ht="18" x14ac:dyDescent="0.25">
      <c r="C31" s="14"/>
      <c r="D31" s="6"/>
    </row>
    <row r="32" spans="1:4" ht="18" x14ac:dyDescent="0.25">
      <c r="C32" s="15"/>
      <c r="D32" s="6"/>
    </row>
    <row r="33" spans="3:4" ht="18" x14ac:dyDescent="0.25">
      <c r="C33" s="15"/>
      <c r="D33" s="6"/>
    </row>
    <row r="34" spans="3:4" ht="18" x14ac:dyDescent="0.25">
      <c r="C34" s="15"/>
      <c r="D34" s="5"/>
    </row>
    <row r="35" spans="3:4" ht="18" x14ac:dyDescent="0.25">
      <c r="C35" s="15"/>
      <c r="D35" s="5"/>
    </row>
    <row r="36" spans="3:4" ht="18" x14ac:dyDescent="0.25">
      <c r="C36" s="15"/>
      <c r="D36" s="5"/>
    </row>
    <row r="37" spans="3:4" ht="18" x14ac:dyDescent="0.25">
      <c r="C37" s="15"/>
      <c r="D37" s="5"/>
    </row>
    <row r="38" spans="3:4" ht="18" x14ac:dyDescent="0.25">
      <c r="C38" s="15"/>
      <c r="D38" s="8"/>
    </row>
    <row r="39" spans="3:4" ht="18" x14ac:dyDescent="0.25">
      <c r="C39" s="15"/>
      <c r="D39" s="8"/>
    </row>
    <row r="40" spans="3:4" ht="18" x14ac:dyDescent="0.25">
      <c r="C40" s="16"/>
      <c r="D40" s="8"/>
    </row>
    <row r="41" spans="3:4" ht="18" x14ac:dyDescent="0.25">
      <c r="C41" s="16"/>
      <c r="D41" s="8"/>
    </row>
    <row r="42" spans="3:4" ht="18.75" thickBot="1" x14ac:dyDescent="0.3">
      <c r="C42" s="17"/>
      <c r="D42" s="8"/>
    </row>
    <row r="43" spans="3:4" ht="18" x14ac:dyDescent="0.25">
      <c r="C43" s="18"/>
      <c r="D43" s="4"/>
    </row>
    <row r="44" spans="3:4" ht="18" x14ac:dyDescent="0.25">
      <c r="C44" s="19"/>
      <c r="D44" s="5"/>
    </row>
    <row r="45" spans="3:4" ht="18" x14ac:dyDescent="0.25">
      <c r="C45" s="19"/>
      <c r="D45" s="5"/>
    </row>
    <row r="46" spans="3:4" ht="18" x14ac:dyDescent="0.25">
      <c r="C46" s="19"/>
      <c r="D46" s="8"/>
    </row>
    <row r="47" spans="3:4" ht="18.75" thickBot="1" x14ac:dyDescent="0.3">
      <c r="C47" s="20"/>
      <c r="D47" s="7"/>
    </row>
    <row r="48" spans="3:4" ht="18" x14ac:dyDescent="0.25">
      <c r="C48" s="21"/>
    </row>
    <row r="49" spans="3:3" ht="18" x14ac:dyDescent="0.25">
      <c r="C49" s="21"/>
    </row>
    <row r="50" spans="3:3" ht="18" x14ac:dyDescent="0.25">
      <c r="C50" s="21"/>
    </row>
    <row r="51" spans="3:3" ht="18" x14ac:dyDescent="0.25">
      <c r="C51" s="21"/>
    </row>
    <row r="52" spans="3:3" ht="18" x14ac:dyDescent="0.25">
      <c r="C52" s="22"/>
    </row>
    <row r="53" spans="3:3" ht="18" x14ac:dyDescent="0.25">
      <c r="C53" s="22"/>
    </row>
    <row r="54" spans="3:3" ht="18" x14ac:dyDescent="0.25">
      <c r="C54" s="22"/>
    </row>
    <row r="55" spans="3:3" ht="18" x14ac:dyDescent="0.25">
      <c r="C55" s="22"/>
    </row>
    <row r="56" spans="3:3" ht="18" x14ac:dyDescent="0.25">
      <c r="C56" s="23"/>
    </row>
    <row r="57" spans="3:3" ht="18" x14ac:dyDescent="0.25">
      <c r="C57" s="24"/>
    </row>
    <row r="58" spans="3:3" ht="18" x14ac:dyDescent="0.25">
      <c r="C58" s="24"/>
    </row>
    <row r="59" spans="3:3" ht="18" x14ac:dyDescent="0.25">
      <c r="C59" s="24"/>
    </row>
    <row r="60" spans="3:3" ht="18.75" thickBot="1" x14ac:dyDescent="0.3">
      <c r="C60" s="25"/>
    </row>
    <row r="61" spans="3:3" ht="18" x14ac:dyDescent="0.25">
      <c r="C61" s="26"/>
    </row>
    <row r="62" spans="3:3" ht="18" x14ac:dyDescent="0.25">
      <c r="C62" s="27"/>
    </row>
    <row r="63" spans="3:3" ht="18" x14ac:dyDescent="0.25">
      <c r="C63" s="27"/>
    </row>
    <row r="64" spans="3:3" ht="18" x14ac:dyDescent="0.25">
      <c r="C64" s="27"/>
    </row>
    <row r="65" spans="3:3" ht="18" x14ac:dyDescent="0.25">
      <c r="C65" s="27"/>
    </row>
    <row r="66" spans="3:3" ht="18" x14ac:dyDescent="0.25">
      <c r="C66" s="28"/>
    </row>
    <row r="67" spans="3:3" ht="18" x14ac:dyDescent="0.25">
      <c r="C67" s="28"/>
    </row>
    <row r="68" spans="3:3" ht="18" x14ac:dyDescent="0.25">
      <c r="C68" s="28"/>
    </row>
    <row r="69" spans="3:3" ht="18" x14ac:dyDescent="0.25">
      <c r="C69" s="28"/>
    </row>
    <row r="70" spans="3:3" ht="18" x14ac:dyDescent="0.25">
      <c r="C70" s="28"/>
    </row>
    <row r="71" spans="3:3" ht="18" x14ac:dyDescent="0.25">
      <c r="C71" s="29"/>
    </row>
    <row r="72" spans="3:3" ht="18" x14ac:dyDescent="0.25">
      <c r="C72" s="28"/>
    </row>
    <row r="73" spans="3:3" ht="18" x14ac:dyDescent="0.25">
      <c r="C73" s="28"/>
    </row>
    <row r="74" spans="3:3" ht="18" x14ac:dyDescent="0.25">
      <c r="C74" s="28"/>
    </row>
    <row r="75" spans="3:3" ht="18" x14ac:dyDescent="0.25">
      <c r="C75" s="28"/>
    </row>
    <row r="76" spans="3:3" ht="18" x14ac:dyDescent="0.25">
      <c r="C76" s="28"/>
    </row>
    <row r="77" spans="3:3" ht="18" x14ac:dyDescent="0.25">
      <c r="C77" s="28"/>
    </row>
    <row r="78" spans="3:3" ht="18" x14ac:dyDescent="0.25">
      <c r="C78" s="28"/>
    </row>
    <row r="79" spans="3:3" ht="18" x14ac:dyDescent="0.25">
      <c r="C79" s="27"/>
    </row>
    <row r="80" spans="3:3" ht="18" x14ac:dyDescent="0.25">
      <c r="C80" s="27"/>
    </row>
    <row r="81" spans="3:3" ht="18" x14ac:dyDescent="0.25">
      <c r="C81" s="27"/>
    </row>
    <row r="82" spans="3:3" ht="18" x14ac:dyDescent="0.25">
      <c r="C82" s="27"/>
    </row>
    <row r="83" spans="3:3" ht="18" x14ac:dyDescent="0.25">
      <c r="C83" s="27"/>
    </row>
    <row r="84" spans="3:3" ht="18" x14ac:dyDescent="0.25">
      <c r="C84" s="27"/>
    </row>
    <row r="85" spans="3:3" ht="18" x14ac:dyDescent="0.25">
      <c r="C85" s="30"/>
    </row>
    <row r="86" spans="3:3" ht="18" x14ac:dyDescent="0.25">
      <c r="C86" s="27"/>
    </row>
    <row r="87" spans="3:3" ht="18" x14ac:dyDescent="0.25">
      <c r="C87" s="27"/>
    </row>
    <row r="88" spans="3:3" ht="18.75" thickBot="1" x14ac:dyDescent="0.3">
      <c r="C88" s="31"/>
    </row>
    <row r="89" spans="3:3" ht="18" x14ac:dyDescent="0.25">
      <c r="C89" s="32"/>
    </row>
    <row r="90" spans="3:3" ht="18" x14ac:dyDescent="0.25">
      <c r="C90" s="28"/>
    </row>
    <row r="91" spans="3:3" ht="18" x14ac:dyDescent="0.25">
      <c r="C91" s="28"/>
    </row>
    <row r="92" spans="3:3" ht="18" x14ac:dyDescent="0.25">
      <c r="C92" s="28"/>
    </row>
    <row r="93" spans="3:3" ht="18" x14ac:dyDescent="0.25">
      <c r="C93" s="28"/>
    </row>
    <row r="94" spans="3:3" ht="18.75" thickBot="1" x14ac:dyDescent="0.3">
      <c r="C94" s="33"/>
    </row>
    <row r="99" spans="2:3" x14ac:dyDescent="0.25">
      <c r="B99" t="s">
        <v>285</v>
      </c>
      <c r="C99" t="s">
        <v>286</v>
      </c>
    </row>
    <row r="100" spans="2:3" x14ac:dyDescent="0.25">
      <c r="B100" s="10">
        <v>1167</v>
      </c>
      <c r="C100" s="3" t="s">
        <v>287</v>
      </c>
    </row>
    <row r="101" spans="2:3" ht="30" x14ac:dyDescent="0.25">
      <c r="B101" s="10">
        <v>1131</v>
      </c>
      <c r="C101" s="3" t="s">
        <v>288</v>
      </c>
    </row>
    <row r="102" spans="2:3" x14ac:dyDescent="0.25">
      <c r="B102" s="10">
        <v>1177</v>
      </c>
      <c r="C102" s="3" t="s">
        <v>289</v>
      </c>
    </row>
    <row r="103" spans="2:3" ht="30" x14ac:dyDescent="0.25">
      <c r="B103" s="10">
        <v>1094</v>
      </c>
      <c r="C103" s="3" t="s">
        <v>290</v>
      </c>
    </row>
    <row r="104" spans="2:3" x14ac:dyDescent="0.25">
      <c r="B104" s="10">
        <v>1128</v>
      </c>
      <c r="C104" s="3" t="s">
        <v>291</v>
      </c>
    </row>
    <row r="105" spans="2:3" ht="30" x14ac:dyDescent="0.25">
      <c r="B105" s="10">
        <v>1095</v>
      </c>
      <c r="C105" s="3" t="s">
        <v>292</v>
      </c>
    </row>
    <row r="106" spans="2:3" ht="30" x14ac:dyDescent="0.25">
      <c r="B106" s="10">
        <v>1129</v>
      </c>
      <c r="C106" s="3" t="s">
        <v>293</v>
      </c>
    </row>
    <row r="107" spans="2:3" ht="45" x14ac:dyDescent="0.25">
      <c r="B107" s="10">
        <v>1120</v>
      </c>
      <c r="C107" s="3" t="s">
        <v>294</v>
      </c>
    </row>
    <row r="108" spans="2:3" x14ac:dyDescent="0.25">
      <c r="B108" s="9"/>
    </row>
    <row r="109" spans="2:3" x14ac:dyDescent="0.25">
      <c r="B109" s="9"/>
    </row>
    <row r="117" spans="2:3" x14ac:dyDescent="0.25">
      <c r="B117" t="s">
        <v>295</v>
      </c>
    </row>
    <row r="118" spans="2:3" x14ac:dyDescent="0.25">
      <c r="B118" t="s">
        <v>296</v>
      </c>
      <c r="C118" t="s">
        <v>297</v>
      </c>
    </row>
    <row r="119" spans="2:3" x14ac:dyDescent="0.25">
      <c r="B119" t="s">
        <v>298</v>
      </c>
      <c r="C119" t="s">
        <v>299</v>
      </c>
    </row>
    <row r="120" spans="2:3" x14ac:dyDescent="0.25">
      <c r="B120" t="s">
        <v>5</v>
      </c>
      <c r="C120" t="s">
        <v>300</v>
      </c>
    </row>
    <row r="121" spans="2:3" x14ac:dyDescent="0.25">
      <c r="B121" t="s">
        <v>301</v>
      </c>
      <c r="C121" t="s">
        <v>302</v>
      </c>
    </row>
    <row r="122" spans="2:3" x14ac:dyDescent="0.25">
      <c r="B122" t="s">
        <v>303</v>
      </c>
      <c r="C122" t="s">
        <v>304</v>
      </c>
    </row>
    <row r="123" spans="2:3" x14ac:dyDescent="0.25">
      <c r="B123" t="s">
        <v>305</v>
      </c>
      <c r="C123" t="s">
        <v>306</v>
      </c>
    </row>
    <row r="124" spans="2:3" x14ac:dyDescent="0.25">
      <c r="B124" t="s">
        <v>307</v>
      </c>
      <c r="C124" t="s">
        <v>308</v>
      </c>
    </row>
    <row r="125" spans="2:3" x14ac:dyDescent="0.25">
      <c r="B125" t="s">
        <v>309</v>
      </c>
      <c r="C125" t="s">
        <v>310</v>
      </c>
    </row>
    <row r="126" spans="2:3" x14ac:dyDescent="0.25">
      <c r="B126" t="s">
        <v>311</v>
      </c>
      <c r="C126" t="s">
        <v>312</v>
      </c>
    </row>
    <row r="127" spans="2:3" x14ac:dyDescent="0.25">
      <c r="B127" t="s">
        <v>313</v>
      </c>
      <c r="C127" t="s">
        <v>314</v>
      </c>
    </row>
    <row r="128" spans="2:3" x14ac:dyDescent="0.25">
      <c r="B128" t="s">
        <v>315</v>
      </c>
      <c r="C128" t="s">
        <v>316</v>
      </c>
    </row>
    <row r="129" spans="2:3" x14ac:dyDescent="0.25">
      <c r="B129" t="s">
        <v>317</v>
      </c>
      <c r="C129" t="s">
        <v>318</v>
      </c>
    </row>
    <row r="130" spans="2:3" x14ac:dyDescent="0.25">
      <c r="B130" t="s">
        <v>319</v>
      </c>
      <c r="C130" t="s">
        <v>320</v>
      </c>
    </row>
    <row r="131" spans="2:3" x14ac:dyDescent="0.25">
      <c r="B131" t="s">
        <v>321</v>
      </c>
      <c r="C131" t="s">
        <v>322</v>
      </c>
    </row>
    <row r="132" spans="2:3" x14ac:dyDescent="0.25">
      <c r="B132" t="s">
        <v>323</v>
      </c>
      <c r="C132" t="s">
        <v>324</v>
      </c>
    </row>
    <row r="133" spans="2:3" x14ac:dyDescent="0.25">
      <c r="B133" t="s">
        <v>325</v>
      </c>
      <c r="C133" t="s">
        <v>326</v>
      </c>
    </row>
    <row r="134" spans="2:3" x14ac:dyDescent="0.25">
      <c r="B134" t="s">
        <v>327</v>
      </c>
      <c r="C134" t="s">
        <v>328</v>
      </c>
    </row>
    <row r="135" spans="2:3" x14ac:dyDescent="0.25">
      <c r="B135" t="s">
        <v>329</v>
      </c>
      <c r="C135" t="s">
        <v>330</v>
      </c>
    </row>
    <row r="136" spans="2:3" x14ac:dyDescent="0.25">
      <c r="B136" t="s">
        <v>331</v>
      </c>
      <c r="C136" t="s">
        <v>332</v>
      </c>
    </row>
    <row r="137" spans="2:3" x14ac:dyDescent="0.25">
      <c r="B137" t="s">
        <v>333</v>
      </c>
      <c r="C137" t="s">
        <v>334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18</vt:i4>
      </vt:variant>
    </vt:vector>
  </HeadingPairs>
  <TitlesOfParts>
    <vt:vector size="22" baseType="lpstr">
      <vt:lpstr>PLAN GESTION POR PROCESO</vt:lpstr>
      <vt:lpstr>Hoja1</vt:lpstr>
      <vt:lpstr>Hoja2</vt:lpstr>
      <vt:lpstr>Hoja4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juan.jimenez</dc:creator>
  <cp:keywords/>
  <dc:description/>
  <cp:lastModifiedBy>nico2000gmail.com</cp:lastModifiedBy>
  <cp:revision/>
  <dcterms:created xsi:type="dcterms:W3CDTF">2016-04-29T15:58:00Z</dcterms:created>
  <dcterms:modified xsi:type="dcterms:W3CDTF">2020-01-29T00:59:51Z</dcterms:modified>
  <cp:category/>
  <cp:contentStatus/>
</cp:coreProperties>
</file>