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18\Plan de gestion\2do trim\"/>
    </mc:Choice>
  </mc:AlternateContent>
  <bookViews>
    <workbookView xWindow="0" yWindow="0" windowWidth="15360" windowHeight="7455" activeTab="3"/>
  </bookViews>
  <sheets>
    <sheet name="GP" sheetId="4" r:id="rId1"/>
    <sheet name="Resumen" sheetId="3" r:id="rId2"/>
    <sheet name="PAC" sheetId="2" r:id="rId3"/>
    <sheet name="Plan gestión por proceso" sheetId="1" r:id="rId4"/>
  </sheets>
  <externalReferences>
    <externalReference r:id="rId5"/>
    <externalReference r:id="rId6"/>
    <externalReference r:id="rId7"/>
  </externalReferences>
  <definedNames>
    <definedName name="_xlnm._FilterDatabase" localSheetId="2" hidden="1">PAC!$A$4:$U$61</definedName>
    <definedName name="_xlnm._FilterDatabase" localSheetId="3" hidden="1">'Plan gestión por proceso'!$A$13:$BD$64</definedName>
    <definedName name="_xlnm.Print_Area" localSheetId="3">'Plan gestión por proceso'!$D$52:$K$63</definedName>
    <definedName name="BIEN" localSheetId="0">#REF!</definedName>
    <definedName name="BIEN" localSheetId="2">#REF!</definedName>
    <definedName name="BIEN" localSheetId="1">#REF!</definedName>
    <definedName name="BIEN">#REF!</definedName>
    <definedName name="CANTIDAD" localSheetId="0">#REF!</definedName>
    <definedName name="CANTIDAD" localSheetId="2">#REF!</definedName>
    <definedName name="CANTIDAD" localSheetId="1">#REF!</definedName>
    <definedName name="CANTIDAD">#REF!</definedName>
    <definedName name="CONTRALORIA" localSheetId="0">[1]Hoja2!$G$7:$G$8</definedName>
    <definedName name="CONTRALORIA" localSheetId="2">[1]Hoja2!$G$7:$G$8</definedName>
    <definedName name="CONTRALORIA" localSheetId="1">[1]Hoja2!$G$7:$G$8</definedName>
    <definedName name="CONTRALORIA">[2]Hoja2!$G$7:$G$8</definedName>
    <definedName name="DEPENDENCIA" localSheetId="0">[1]Hoja2!$B$118:$B$137</definedName>
    <definedName name="DEPENDENCIA" localSheetId="2">[1]Hoja2!$B$118:$B$137</definedName>
    <definedName name="DEPENDENCIA" localSheetId="1">[1]Hoja2!$B$118:$B$137</definedName>
    <definedName name="DEPENDENCIA">[2]Hoja2!$B$118:$B$137</definedName>
    <definedName name="FUENTE" localSheetId="0">[1]Hoja2!$B$2:$B$3</definedName>
    <definedName name="FUENTE" localSheetId="2">[1]Hoja2!$B$2:$B$3</definedName>
    <definedName name="FUENTE" localSheetId="1">[1]Hoja2!$B$2:$B$3</definedName>
    <definedName name="FUENTE">[2]Hoja2!$B$2:$B$3</definedName>
    <definedName name="INDICADOR" localSheetId="0">[1]Hoja2!$F$2:$F$4</definedName>
    <definedName name="INDICADOR" localSheetId="2">[1]Hoja2!$F$2:$F$4</definedName>
    <definedName name="INDICADOR" localSheetId="1">[1]Hoja2!$F$2:$F$4</definedName>
    <definedName name="INDICADOR">[2]Hoja2!$F$2:$F$4</definedName>
    <definedName name="LIDERPROCESO" localSheetId="0">[1]Hoja2!$C$118:$C$137</definedName>
    <definedName name="LIDERPROCESO" localSheetId="2">[1]Hoja2!$C$118:$C$137</definedName>
    <definedName name="LIDERPROCESO" localSheetId="1">[1]Hoja2!$C$118:$C$137</definedName>
    <definedName name="LIDERPROCESO">[2]Hoja2!$C$118:$C$137</definedName>
    <definedName name="META02">[3]Hoja2!$C$6:$C$9</definedName>
    <definedName name="META2" localSheetId="0">[1]Hoja2!$C$2:$C$5</definedName>
    <definedName name="META2" localSheetId="2">[1]Hoja2!$C$2:$C$5</definedName>
    <definedName name="META2" localSheetId="1">[1]Hoja2!$C$2:$C$5</definedName>
    <definedName name="META2">[2]Hoja2!$C$2:$C$5</definedName>
    <definedName name="PROGRAMACION" localSheetId="0">[1]Hoja2!$D$2:$D$5</definedName>
    <definedName name="PROGRAMACION" localSheetId="2">[1]Hoja2!$D$2:$D$5</definedName>
    <definedName name="PROGRAMACION" localSheetId="1">[1]Hoja2!$D$2:$D$5</definedName>
    <definedName name="PROGRAMACION">[2]Hoja2!$D$2:$D$5</definedName>
    <definedName name="RUBROS" localSheetId="0">[1]Hoja2!$A$2:$A$7</definedName>
    <definedName name="RUBROS" localSheetId="2">[1]Hoja2!$A$2:$A$7</definedName>
    <definedName name="RUBROS" localSheetId="1">[1]Hoja2!$A$2:$A$7</definedName>
    <definedName name="RUBROS">[2]Hoja2!$A$2:$A$7</definedName>
    <definedName name="SHARED_FORMULA_10_26_10_26_0" localSheetId="0">IF(ISERROR(#REF!/#REF!),"",(#REF!/#REF!))</definedName>
    <definedName name="SHARED_FORMULA_10_26_10_26_0" localSheetId="2">IF(ISERROR(#REF!/#REF!),"",(#REF!/#REF!))</definedName>
    <definedName name="SHARED_FORMULA_10_26_10_26_0" localSheetId="1">IF(ISERROR(#REF!/#REF!),"",(#REF!/#REF!))</definedName>
    <definedName name="SHARED_FORMULA_10_26_10_26_0">IF(ISERROR(#REF!/#REF!),"",(#REF!/#REF!))</definedName>
    <definedName name="SHARED_FORMULA_12_26_12_26_0" localSheetId="0">#REF!</definedName>
    <definedName name="SHARED_FORMULA_12_26_12_26_0" localSheetId="2">#REF!</definedName>
    <definedName name="SHARED_FORMULA_12_26_12_26_0" localSheetId="1">#REF!</definedName>
    <definedName name="SHARED_FORMULA_12_26_12_26_0">#REF!</definedName>
    <definedName name="SHARED_FORMULA_13_26_13_26_0" localSheetId="0">IF(ISERROR(#REF!/#REF!),"",(#REF!/#REF!))</definedName>
    <definedName name="SHARED_FORMULA_13_26_13_26_0" localSheetId="2">IF(ISERROR(#REF!/#REF!),"",(#REF!/#REF!))</definedName>
    <definedName name="SHARED_FORMULA_13_26_13_26_0" localSheetId="1">IF(ISERROR(#REF!/#REF!),"",(#REF!/#REF!))</definedName>
    <definedName name="SHARED_FORMULA_13_26_13_26_0">IF(ISERROR(#REF!/#REF!),"",(#REF!/#REF!))</definedName>
    <definedName name="SHARED_FORMULA_15_26_15_26_0" localSheetId="0">#REF!</definedName>
    <definedName name="SHARED_FORMULA_15_26_15_26_0" localSheetId="2">#REF!</definedName>
    <definedName name="SHARED_FORMULA_15_26_15_26_0" localSheetId="1">#REF!</definedName>
    <definedName name="SHARED_FORMULA_15_26_15_26_0">#REF!</definedName>
    <definedName name="SHARED_FORMULA_16_26_16_26_0" localSheetId="0">IF(ISERROR(#REF!/#REF!),"",(#REF!/#REF!))</definedName>
    <definedName name="SHARED_FORMULA_16_26_16_26_0" localSheetId="2">IF(ISERROR(#REF!/#REF!),"",(#REF!/#REF!))</definedName>
    <definedName name="SHARED_FORMULA_16_26_16_26_0" localSheetId="1">IF(ISERROR(#REF!/#REF!),"",(#REF!/#REF!))</definedName>
    <definedName name="SHARED_FORMULA_16_26_16_26_0">IF(ISERROR(#REF!/#REF!),"",(#REF!/#REF!))</definedName>
    <definedName name="SHARED_FORMULA_18_26_18_26_0" localSheetId="0">#REF!</definedName>
    <definedName name="SHARED_FORMULA_18_26_18_26_0" localSheetId="2">#REF!</definedName>
    <definedName name="SHARED_FORMULA_18_26_18_26_0" localSheetId="1">#REF!</definedName>
    <definedName name="SHARED_FORMULA_18_26_18_26_0">#REF!</definedName>
    <definedName name="SHARED_FORMULA_19_26_19_26_0" localSheetId="0">IF(ISERROR(#REF!/#REF!),"",(#REF!/#REF!))</definedName>
    <definedName name="SHARED_FORMULA_19_26_19_26_0" localSheetId="2">IF(ISERROR(#REF!/#REF!),"",(#REF!/#REF!))</definedName>
    <definedName name="SHARED_FORMULA_19_26_19_26_0" localSheetId="1">IF(ISERROR(#REF!/#REF!),"",(#REF!/#REF!))</definedName>
    <definedName name="SHARED_FORMULA_19_26_19_26_0">IF(ISERROR(#REF!/#REF!),"",(#REF!/#REF!))</definedName>
    <definedName name="SHARED_FORMULA_20_17_20_17_0" localSheetId="0">SUM(#REF!,#REF!,#REF!,#REF!)</definedName>
    <definedName name="SHARED_FORMULA_20_17_20_17_0" localSheetId="2">SUM(#REF!,#REF!,#REF!,#REF!)</definedName>
    <definedName name="SHARED_FORMULA_20_17_20_17_0" localSheetId="1">SUM(#REF!,#REF!,#REF!,#REF!)</definedName>
    <definedName name="SHARED_FORMULA_20_17_20_17_0">SUM(#REF!,#REF!,#REF!,#REF!)</definedName>
    <definedName name="SHARED_FORMULA_20_21_20_21_0" localSheetId="0">SUM(#REF!,#REF!,#REF!,#REF!)</definedName>
    <definedName name="SHARED_FORMULA_20_21_20_21_0" localSheetId="2">SUM(#REF!,#REF!,#REF!,#REF!)</definedName>
    <definedName name="SHARED_FORMULA_20_21_20_21_0" localSheetId="1">SUM(#REF!,#REF!,#REF!,#REF!)</definedName>
    <definedName name="SHARED_FORMULA_20_21_20_21_0">SUM(#REF!,#REF!,#REF!,#REF!)</definedName>
    <definedName name="SHARED_FORMULA_20_29_20_29_0" localSheetId="0">SUM(#REF!,#REF!,#REF!,#REF!)</definedName>
    <definedName name="SHARED_FORMULA_20_29_20_29_0" localSheetId="2">SUM(#REF!,#REF!,#REF!,#REF!)</definedName>
    <definedName name="SHARED_FORMULA_20_29_20_29_0" localSheetId="1">SUM(#REF!,#REF!,#REF!,#REF!)</definedName>
    <definedName name="SHARED_FORMULA_20_29_20_29_0">SUM(#REF!,#REF!,#REF!,#REF!)</definedName>
    <definedName name="SHARED_FORMULA_20_54_20_54_0" localSheetId="0">SUM(#REF!,#REF!,#REF!,#REF!)</definedName>
    <definedName name="SHARED_FORMULA_20_54_20_54_0" localSheetId="2">SUM(#REF!,#REF!,#REF!,#REF!)</definedName>
    <definedName name="SHARED_FORMULA_20_54_20_54_0" localSheetId="1">SUM(#REF!,#REF!,#REF!,#REF!)</definedName>
    <definedName name="SHARED_FORMULA_20_54_20_54_0">SUM(#REF!,#REF!,#REF!,#REF!)</definedName>
    <definedName name="SHARED_FORMULA_20_58_20_58_0" localSheetId="0">SUM(#REF!,#REF!,#REF!,#REF!)</definedName>
    <definedName name="SHARED_FORMULA_20_58_20_58_0" localSheetId="2">SUM(#REF!,#REF!,#REF!,#REF!)</definedName>
    <definedName name="SHARED_FORMULA_20_58_20_58_0" localSheetId="1">SUM(#REF!,#REF!,#REF!,#REF!)</definedName>
    <definedName name="SHARED_FORMULA_20_58_20_58_0">SUM(#REF!,#REF!,#REF!,#REF!)</definedName>
    <definedName name="SHARED_FORMULA_21_29_21_29_0" localSheetId="0">SUM(#REF!,#REF!,#REF!,#REF!)</definedName>
    <definedName name="SHARED_FORMULA_21_29_21_29_0" localSheetId="2">SUM(#REF!,#REF!,#REF!,#REF!)</definedName>
    <definedName name="SHARED_FORMULA_21_29_21_29_0" localSheetId="1">SUM(#REF!,#REF!,#REF!,#REF!)</definedName>
    <definedName name="SHARED_FORMULA_21_29_21_29_0">SUM(#REF!,#REF!,#REF!,#REF!)</definedName>
    <definedName name="SHARED_FORMULA_22_26_22_26_0" localSheetId="0">IF((IF(ISERROR(#REF!/#REF!),0,(#REF!/#REF!)))&gt;1,1,(IF(ISERROR(#REF!/#REF!),0,(#REF!/#REF!))))</definedName>
    <definedName name="SHARED_FORMULA_22_26_22_26_0" localSheetId="2">IF((IF(ISERROR(#REF!/#REF!),0,(#REF!/#REF!)))&gt;1,1,(IF(ISERROR(#REF!/#REF!),0,(#REF!/#REF!))))</definedName>
    <definedName name="SHARED_FORMULA_22_26_22_26_0" localSheetId="1">IF((IF(ISERROR(#REF!/#REF!),0,(#REF!/#REF!)))&gt;1,1,(IF(ISERROR(#REF!/#REF!),0,(#REF!/#REF!))))</definedName>
    <definedName name="SHARED_FORMULA_22_26_22_26_0">IF((IF(ISERROR(#REF!/#REF!),0,(#REF!/#REF!)))&gt;1,1,(IF(ISERROR(#REF!/#REF!),0,(#REF!/#REF!))))</definedName>
    <definedName name="SHARED_FORMULA_23_26_23_26_0" localSheetId="0">#REF!*#REF!</definedName>
    <definedName name="SHARED_FORMULA_23_26_23_26_0" localSheetId="2">#REF!*#REF!</definedName>
    <definedName name="SHARED_FORMULA_23_26_23_26_0" localSheetId="1">#REF!*#REF!</definedName>
    <definedName name="SHARED_FORMULA_23_26_23_26_0">#REF!*#REF!</definedName>
    <definedName name="SHARED_FORMULA_30_11_30_11_0" localSheetId="0">#REF!</definedName>
    <definedName name="SHARED_FORMULA_30_11_30_11_0" localSheetId="2">#REF!</definedName>
    <definedName name="SHARED_FORMULA_30_11_30_11_0" localSheetId="1">#REF!</definedName>
    <definedName name="SHARED_FORMULA_30_11_30_11_0">#REF!</definedName>
    <definedName name="SHARED_FORMULA_30_29_30_29_0" localSheetId="0">#REF!</definedName>
    <definedName name="SHARED_FORMULA_30_29_30_29_0" localSheetId="2">#REF!</definedName>
    <definedName name="SHARED_FORMULA_30_29_30_29_0" localSheetId="1">#REF!</definedName>
    <definedName name="SHARED_FORMULA_30_29_30_29_0">#REF!</definedName>
    <definedName name="SHARED_FORMULA_34_12_34_12_0" localSheetId="0">#REF!</definedName>
    <definedName name="SHARED_FORMULA_34_12_34_12_0" localSheetId="2">#REF!</definedName>
    <definedName name="SHARED_FORMULA_34_12_34_12_0" localSheetId="1">#REF!</definedName>
    <definedName name="SHARED_FORMULA_34_12_34_12_0">#REF!</definedName>
    <definedName name="SHARED_FORMULA_34_44_34_44_0" localSheetId="0">#REF!</definedName>
    <definedName name="SHARED_FORMULA_34_44_34_44_0" localSheetId="2">#REF!</definedName>
    <definedName name="SHARED_FORMULA_34_44_34_44_0" localSheetId="1">#REF!</definedName>
    <definedName name="SHARED_FORMULA_34_44_34_44_0">#REF!</definedName>
    <definedName name="SHARED_FORMULA_38_11_38_11_0" localSheetId="0">#REF!</definedName>
    <definedName name="SHARED_FORMULA_38_11_38_11_0" localSheetId="2">#REF!</definedName>
    <definedName name="SHARED_FORMULA_38_11_38_11_0" localSheetId="1">#REF!</definedName>
    <definedName name="SHARED_FORMULA_38_11_38_11_0">#REF!</definedName>
    <definedName name="SHARED_FORMULA_38_43_38_43_0" localSheetId="0">#REF!</definedName>
    <definedName name="SHARED_FORMULA_38_43_38_43_0" localSheetId="2">#REF!</definedName>
    <definedName name="SHARED_FORMULA_38_43_38_43_0" localSheetId="1">#REF!</definedName>
    <definedName name="SHARED_FORMULA_38_43_38_43_0">#REF!</definedName>
    <definedName name="SHARED_FORMULA_42_11_42_11_0" localSheetId="0">#REF!</definedName>
    <definedName name="SHARED_FORMULA_42_11_42_11_0" localSheetId="2">#REF!</definedName>
    <definedName name="SHARED_FORMULA_42_11_42_11_0" localSheetId="1">#REF!</definedName>
    <definedName name="SHARED_FORMULA_42_11_42_11_0">#REF!</definedName>
    <definedName name="SHARED_FORMULA_42_43_42_43_0" localSheetId="0">#REF!</definedName>
    <definedName name="SHARED_FORMULA_42_43_42_43_0" localSheetId="2">#REF!</definedName>
    <definedName name="SHARED_FORMULA_42_43_42_43_0" localSheetId="1">#REF!</definedName>
    <definedName name="SHARED_FORMULA_42_43_42_43_0">#REF!</definedName>
    <definedName name="SHARED_FORMULA_9_26_9_26_0" localSheetId="0">#REF!</definedName>
    <definedName name="SHARED_FORMULA_9_26_9_26_0" localSheetId="2">#REF!</definedName>
    <definedName name="SHARED_FORMULA_9_26_9_26_0" localSheetId="1">#REF!</definedName>
    <definedName name="SHARED_FORMULA_9_26_9_26_0">#REF!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40" i="1" l="1"/>
  <c r="K18" i="3"/>
  <c r="AI39" i="1" l="1"/>
  <c r="AI33" i="1" l="1"/>
  <c r="AI46" i="1"/>
  <c r="AI19" i="1" l="1"/>
  <c r="AI41" i="1" l="1"/>
  <c r="D103" i="2"/>
  <c r="AI37" i="1"/>
  <c r="E103" i="2"/>
  <c r="AI36" i="1"/>
  <c r="AI35" i="1"/>
  <c r="D104" i="2" l="1"/>
  <c r="C32" i="4" l="1"/>
  <c r="AE26" i="4"/>
  <c r="AA26" i="4"/>
  <c r="AI24" i="4"/>
  <c r="AJ24" i="4" s="1"/>
  <c r="AH24" i="4"/>
  <c r="AD24" i="4"/>
  <c r="AE24" i="4" s="1"/>
  <c r="AF24" i="4" s="1"/>
  <c r="Z24" i="4"/>
  <c r="AA24" i="4" s="1"/>
  <c r="AB24" i="4" s="1"/>
  <c r="X24" i="4"/>
  <c r="W24" i="4"/>
  <c r="V24" i="4"/>
  <c r="S24" i="4"/>
  <c r="T24" i="4" s="1"/>
  <c r="R24" i="4"/>
  <c r="N24" i="4"/>
  <c r="J24" i="4"/>
  <c r="E24" i="4"/>
  <c r="AJ23" i="4"/>
  <c r="AI23" i="4"/>
  <c r="AE23" i="4"/>
  <c r="AF23" i="4" s="1"/>
  <c r="AB23" i="4"/>
  <c r="AA23" i="4"/>
  <c r="W23" i="4"/>
  <c r="X23" i="4" s="1"/>
  <c r="T23" i="4"/>
  <c r="S23" i="4"/>
  <c r="N23" i="4"/>
  <c r="J23" i="4"/>
  <c r="E23" i="4"/>
  <c r="AI22" i="4"/>
  <c r="AJ22" i="4" s="1"/>
  <c r="AF22" i="4"/>
  <c r="AE22" i="4"/>
  <c r="AA22" i="4"/>
  <c r="AB22" i="4" s="1"/>
  <c r="X22" i="4"/>
  <c r="W22" i="4"/>
  <c r="S22" i="4"/>
  <c r="T22" i="4" s="1"/>
  <c r="N22" i="4"/>
  <c r="J22" i="4"/>
  <c r="E22" i="4"/>
  <c r="AI21" i="4"/>
  <c r="AJ21" i="4" s="1"/>
  <c r="AF21" i="4"/>
  <c r="AE21" i="4"/>
  <c r="AA21" i="4"/>
  <c r="AB21" i="4" s="1"/>
  <c r="X21" i="4"/>
  <c r="W21" i="4"/>
  <c r="S21" i="4"/>
  <c r="T21" i="4" s="1"/>
  <c r="N21" i="4"/>
  <c r="J21" i="4"/>
  <c r="E21" i="4"/>
  <c r="AJ7" i="4"/>
  <c r="AI7" i="4"/>
  <c r="AH7" i="4"/>
  <c r="AE7" i="4"/>
  <c r="AF7" i="4" s="1"/>
  <c r="AD7" i="4"/>
  <c r="Z7" i="4"/>
  <c r="AA7" i="4" s="1"/>
  <c r="AB7" i="4" s="1"/>
  <c r="X7" i="4"/>
  <c r="W7" i="4"/>
  <c r="E7" i="4"/>
  <c r="AJ6" i="4"/>
  <c r="AI6" i="4"/>
  <c r="AE6" i="4"/>
  <c r="AF6" i="4" s="1"/>
  <c r="AB6" i="4"/>
  <c r="AA6" i="4"/>
  <c r="W6" i="4"/>
  <c r="X6" i="4" s="1"/>
  <c r="E6" i="4"/>
  <c r="AJ5" i="4"/>
  <c r="AI5" i="4"/>
  <c r="AE5" i="4"/>
  <c r="AF5" i="4" s="1"/>
  <c r="AB5" i="4"/>
  <c r="AA5" i="4"/>
  <c r="W5" i="4"/>
  <c r="X5" i="4" s="1"/>
  <c r="E5" i="4"/>
  <c r="AI4" i="4"/>
  <c r="AJ4" i="4" s="1"/>
  <c r="AF4" i="4"/>
  <c r="AE4" i="4"/>
  <c r="AA4" i="4"/>
  <c r="AB4" i="4" s="1"/>
  <c r="X4" i="4"/>
  <c r="W4" i="4"/>
  <c r="E4" i="4"/>
  <c r="AI3" i="4"/>
  <c r="AJ3" i="4" s="1"/>
  <c r="AF3" i="4"/>
  <c r="AE3" i="4"/>
  <c r="AA3" i="4"/>
  <c r="AB3" i="4" s="1"/>
  <c r="X3" i="4"/>
  <c r="W3" i="4"/>
  <c r="E3" i="4"/>
  <c r="G39" i="3"/>
  <c r="F39" i="3"/>
  <c r="E39" i="3"/>
  <c r="E40" i="3" s="1"/>
  <c r="D39" i="3"/>
  <c r="D40" i="3" s="1"/>
  <c r="C39" i="3"/>
  <c r="C40" i="3" s="1"/>
  <c r="G38" i="3"/>
  <c r="G37" i="3"/>
  <c r="G36" i="3"/>
  <c r="F31" i="3"/>
  <c r="E31" i="3"/>
  <c r="B31" i="3"/>
  <c r="F27" i="3"/>
  <c r="D27" i="3"/>
  <c r="C24" i="3"/>
  <c r="G19" i="3"/>
  <c r="G20" i="3" s="1"/>
  <c r="G22" i="3" s="1"/>
  <c r="D12" i="3"/>
  <c r="C135" i="2"/>
  <c r="C133" i="2"/>
  <c r="C132" i="2"/>
  <c r="C134" i="2" s="1"/>
  <c r="E95" i="2"/>
  <c r="E96" i="2" s="1"/>
  <c r="D95" i="2"/>
  <c r="E74" i="2"/>
  <c r="U70" i="2"/>
  <c r="T70" i="2"/>
  <c r="S70" i="2"/>
  <c r="S71" i="2" s="1"/>
  <c r="R70" i="2"/>
  <c r="Q70" i="2"/>
  <c r="P70" i="2"/>
  <c r="O70" i="2"/>
  <c r="F77" i="2" s="1"/>
  <c r="N70" i="2"/>
  <c r="M70" i="2"/>
  <c r="L70" i="2"/>
  <c r="K70" i="2"/>
  <c r="E77" i="2" s="1"/>
  <c r="J70" i="2"/>
  <c r="I70" i="2"/>
  <c r="H70" i="2"/>
  <c r="D77" i="2" s="1"/>
  <c r="G70" i="2"/>
  <c r="F70" i="2"/>
  <c r="E70" i="2"/>
  <c r="U69" i="2"/>
  <c r="T69" i="2"/>
  <c r="G76" i="2" s="1"/>
  <c r="G83" i="2" s="1"/>
  <c r="S69" i="2"/>
  <c r="R69" i="2"/>
  <c r="Q69" i="2"/>
  <c r="P69" i="2"/>
  <c r="P71" i="2" s="1"/>
  <c r="O69" i="2"/>
  <c r="F76" i="2" s="1"/>
  <c r="F83" i="2" s="1"/>
  <c r="N69" i="2"/>
  <c r="M69" i="2"/>
  <c r="L69" i="2"/>
  <c r="K69" i="2"/>
  <c r="E76" i="2" s="1"/>
  <c r="E83" i="2" s="1"/>
  <c r="J69" i="2"/>
  <c r="I69" i="2"/>
  <c r="H69" i="2"/>
  <c r="D76" i="2" s="1"/>
  <c r="G69" i="2"/>
  <c r="F69" i="2"/>
  <c r="E69" i="2"/>
  <c r="I83" i="2" s="1"/>
  <c r="U68" i="2"/>
  <c r="T68" i="2"/>
  <c r="S68" i="2"/>
  <c r="R68" i="2"/>
  <c r="G75" i="2" s="1"/>
  <c r="Q68" i="2"/>
  <c r="P68" i="2"/>
  <c r="O68" i="2"/>
  <c r="F75" i="2" s="1"/>
  <c r="F82" i="2" s="1"/>
  <c r="N68" i="2"/>
  <c r="M68" i="2"/>
  <c r="E75" i="2" s="1"/>
  <c r="E82" i="2" s="1"/>
  <c r="L68" i="2"/>
  <c r="K68" i="2"/>
  <c r="J68" i="2"/>
  <c r="I68" i="2"/>
  <c r="D75" i="2" s="1"/>
  <c r="H68" i="2"/>
  <c r="G68" i="2"/>
  <c r="F68" i="2"/>
  <c r="E68" i="2"/>
  <c r="I82" i="2" s="1"/>
  <c r="U67" i="2"/>
  <c r="U71" i="2" s="1"/>
  <c r="T67" i="2"/>
  <c r="S67" i="2"/>
  <c r="R67" i="2"/>
  <c r="R71" i="2" s="1"/>
  <c r="Q67" i="2"/>
  <c r="Q71" i="2" s="1"/>
  <c r="P67" i="2"/>
  <c r="O67" i="2"/>
  <c r="F74" i="2" s="1"/>
  <c r="F78" i="2" s="1"/>
  <c r="F79" i="2" s="1"/>
  <c r="N67" i="2"/>
  <c r="M67" i="2"/>
  <c r="M71" i="2" s="1"/>
  <c r="L67" i="2"/>
  <c r="L71" i="2" s="1"/>
  <c r="K67" i="2"/>
  <c r="K71" i="2" s="1"/>
  <c r="J67" i="2"/>
  <c r="J71" i="2" s="1"/>
  <c r="I67" i="2"/>
  <c r="D74" i="2" s="1"/>
  <c r="H67" i="2"/>
  <c r="H71" i="2" s="1"/>
  <c r="G67" i="2"/>
  <c r="G71" i="2" s="1"/>
  <c r="F67" i="2"/>
  <c r="F71" i="2" s="1"/>
  <c r="E67" i="2"/>
  <c r="E71" i="2" s="1"/>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F85" i="2" l="1"/>
  <c r="D92" i="2"/>
  <c r="E93" i="2" s="1"/>
  <c r="F93" i="2" s="1"/>
  <c r="G93" i="2" s="1"/>
  <c r="G92" i="2"/>
  <c r="F92" i="2"/>
  <c r="E92" i="2"/>
  <c r="D78" i="2"/>
  <c r="D79" i="2" s="1"/>
  <c r="E86" i="2"/>
  <c r="F86" i="2"/>
  <c r="E78" i="2"/>
  <c r="E79" i="2" s="1"/>
  <c r="F80" i="2" s="1"/>
  <c r="G96" i="2"/>
  <c r="F96" i="2"/>
  <c r="H96" i="2"/>
  <c r="D96" i="2"/>
  <c r="E97" i="2" s="1"/>
  <c r="F97" i="2" s="1"/>
  <c r="G97" i="2" s="1"/>
  <c r="D82" i="2"/>
  <c r="D85" i="2" s="1"/>
  <c r="H75" i="2"/>
  <c r="E85" i="2"/>
  <c r="D83" i="2"/>
  <c r="D86" i="2" s="1"/>
  <c r="E89" i="2" s="1"/>
  <c r="F89" i="2" s="1"/>
  <c r="G89" i="2" s="1"/>
  <c r="H76" i="2"/>
  <c r="H83" i="2" s="1"/>
  <c r="H86" i="2" s="1"/>
  <c r="G86" i="2"/>
  <c r="T71" i="2"/>
  <c r="G77" i="2"/>
  <c r="H77" i="2" s="1"/>
  <c r="G74" i="2"/>
  <c r="I71" i="2"/>
  <c r="O71" i="2"/>
  <c r="AI16" i="1"/>
  <c r="H82" i="2" l="1"/>
  <c r="H85" i="2" s="1"/>
  <c r="G82" i="2"/>
  <c r="G85" i="2" s="1"/>
  <c r="E80" i="2"/>
  <c r="G78" i="2"/>
  <c r="G79" i="2" s="1"/>
  <c r="G80" i="2" s="1"/>
  <c r="E88" i="2"/>
  <c r="F88" i="2" s="1"/>
  <c r="G88" i="2" s="1"/>
  <c r="H74" i="2"/>
  <c r="H78" i="2" s="1"/>
  <c r="H79" i="2" s="1"/>
  <c r="E64" i="1"/>
  <c r="AZ63" i="1"/>
  <c r="BB63" i="1" s="1"/>
  <c r="BC63" i="1" s="1"/>
  <c r="AY63" i="1"/>
  <c r="AT63" i="1"/>
  <c r="AV63" i="1" s="1"/>
  <c r="AS63" i="1"/>
  <c r="AP63" i="1"/>
  <c r="AN63" i="1"/>
  <c r="AM63" i="1"/>
  <c r="AJ63" i="1"/>
  <c r="AH63" i="1"/>
  <c r="AG63" i="1"/>
  <c r="AB63" i="1"/>
  <c r="AD63" i="1" s="1"/>
  <c r="AA63" i="1"/>
  <c r="AZ62" i="1"/>
  <c r="BB62" i="1" s="1"/>
  <c r="BC62" i="1" s="1"/>
  <c r="AY62" i="1"/>
  <c r="AT62" i="1"/>
  <c r="AV62" i="1" s="1"/>
  <c r="AS62" i="1"/>
  <c r="AP62" i="1"/>
  <c r="AN62" i="1"/>
  <c r="AM62" i="1"/>
  <c r="AJ62" i="1"/>
  <c r="AH62" i="1"/>
  <c r="AG62" i="1"/>
  <c r="AB62" i="1"/>
  <c r="AD62" i="1" s="1"/>
  <c r="AA62" i="1"/>
  <c r="AZ61" i="1"/>
  <c r="BB61" i="1" s="1"/>
  <c r="BC61" i="1" s="1"/>
  <c r="AY61" i="1"/>
  <c r="AT61" i="1"/>
  <c r="AV61" i="1" s="1"/>
  <c r="AS61" i="1"/>
  <c r="AP61" i="1"/>
  <c r="AN61" i="1"/>
  <c r="AM61" i="1"/>
  <c r="AJ61" i="1"/>
  <c r="AH61" i="1"/>
  <c r="AG61" i="1"/>
  <c r="AB61" i="1"/>
  <c r="AA61" i="1"/>
  <c r="AZ60" i="1"/>
  <c r="BB60" i="1" s="1"/>
  <c r="BC60" i="1" s="1"/>
  <c r="AY60" i="1"/>
  <c r="AV60" i="1"/>
  <c r="AT60" i="1"/>
  <c r="AS60" i="1"/>
  <c r="AP60" i="1"/>
  <c r="AN60" i="1"/>
  <c r="AM60" i="1"/>
  <c r="AH60" i="1"/>
  <c r="AJ60" i="1" s="1"/>
  <c r="AG60" i="1"/>
  <c r="AB60" i="1"/>
  <c r="AD60" i="1" s="1"/>
  <c r="AA60" i="1"/>
  <c r="AZ59" i="1"/>
  <c r="BB59" i="1" s="1"/>
  <c r="BC59" i="1" s="1"/>
  <c r="AY59" i="1"/>
  <c r="AV59" i="1"/>
  <c r="AT59" i="1"/>
  <c r="AS59" i="1"/>
  <c r="AP59" i="1"/>
  <c r="AN59" i="1"/>
  <c r="AM59" i="1"/>
  <c r="AH59" i="1"/>
  <c r="AJ59" i="1" s="1"/>
  <c r="AG59" i="1"/>
  <c r="AB59" i="1"/>
  <c r="AA59" i="1"/>
  <c r="AY58" i="1"/>
  <c r="AV58" i="1"/>
  <c r="AT58" i="1"/>
  <c r="AS58" i="1"/>
  <c r="AP58" i="1"/>
  <c r="AN58" i="1"/>
  <c r="AM58" i="1"/>
  <c r="AH58" i="1"/>
  <c r="AJ58" i="1" s="1"/>
  <c r="AG58" i="1"/>
  <c r="AB58" i="1"/>
  <c r="AA58" i="1"/>
  <c r="P58" i="1"/>
  <c r="AZ58" i="1" s="1"/>
  <c r="BB58" i="1" s="1"/>
  <c r="BC58" i="1" s="1"/>
  <c r="AY57" i="1"/>
  <c r="AV57" i="1"/>
  <c r="AT57" i="1"/>
  <c r="AS57" i="1"/>
  <c r="AN57" i="1"/>
  <c r="AP57" i="1" s="1"/>
  <c r="AM57" i="1"/>
  <c r="AH57" i="1"/>
  <c r="AJ57" i="1" s="1"/>
  <c r="AG57" i="1"/>
  <c r="AB57" i="1"/>
  <c r="AA57" i="1"/>
  <c r="P57" i="1"/>
  <c r="AZ57" i="1" s="1"/>
  <c r="BB57" i="1" s="1"/>
  <c r="BC57" i="1" s="1"/>
  <c r="AY56" i="1"/>
  <c r="AV56" i="1"/>
  <c r="AT56" i="1"/>
  <c r="AS56" i="1"/>
  <c r="AN56" i="1"/>
  <c r="AP56" i="1" s="1"/>
  <c r="AM56" i="1"/>
  <c r="AH56" i="1"/>
  <c r="AJ56" i="1" s="1"/>
  <c r="AG56" i="1"/>
  <c r="AB56" i="1"/>
  <c r="AA56" i="1"/>
  <c r="P56" i="1"/>
  <c r="AZ56" i="1" s="1"/>
  <c r="BB56" i="1" s="1"/>
  <c r="BC56" i="1" s="1"/>
  <c r="AY55" i="1"/>
  <c r="AV55" i="1"/>
  <c r="AT55" i="1"/>
  <c r="AS55" i="1"/>
  <c r="AN55" i="1"/>
  <c r="AP55" i="1" s="1"/>
  <c r="AM55" i="1"/>
  <c r="AH55" i="1"/>
  <c r="AJ55" i="1" s="1"/>
  <c r="AG55" i="1"/>
  <c r="AC55" i="1"/>
  <c r="AB55" i="1"/>
  <c r="AA55" i="1"/>
  <c r="P55" i="1"/>
  <c r="AZ55" i="1" s="1"/>
  <c r="BB55" i="1" s="1"/>
  <c r="BC55" i="1" s="1"/>
  <c r="AZ54" i="1"/>
  <c r="BB54" i="1" s="1"/>
  <c r="BC54" i="1" s="1"/>
  <c r="AY54" i="1"/>
  <c r="AT54" i="1"/>
  <c r="AV54" i="1" s="1"/>
  <c r="AS54" i="1"/>
  <c r="AP54" i="1"/>
  <c r="AN54" i="1"/>
  <c r="AM54" i="1"/>
  <c r="AJ54" i="1"/>
  <c r="AH54" i="1"/>
  <c r="AG54" i="1"/>
  <c r="AC54" i="1"/>
  <c r="AD54" i="1" s="1"/>
  <c r="AB54" i="1"/>
  <c r="AA54" i="1"/>
  <c r="P54" i="1"/>
  <c r="AY53" i="1"/>
  <c r="AV53" i="1"/>
  <c r="AT53" i="1"/>
  <c r="AS53" i="1"/>
  <c r="AN53" i="1"/>
  <c r="AP53" i="1" s="1"/>
  <c r="AM53" i="1"/>
  <c r="AH53" i="1"/>
  <c r="AJ53" i="1" s="1"/>
  <c r="AG53" i="1"/>
  <c r="AB53" i="1"/>
  <c r="AA53" i="1"/>
  <c r="P53" i="1"/>
  <c r="AZ53" i="1" s="1"/>
  <c r="BB53" i="1" s="1"/>
  <c r="BC53" i="1" s="1"/>
  <c r="AY52" i="1"/>
  <c r="AV52" i="1"/>
  <c r="AT52" i="1"/>
  <c r="AS52" i="1"/>
  <c r="AN52" i="1"/>
  <c r="AP52" i="1" s="1"/>
  <c r="AM52" i="1"/>
  <c r="AJ52" i="1"/>
  <c r="AH52" i="1"/>
  <c r="AG52" i="1"/>
  <c r="AB52" i="1"/>
  <c r="AA52" i="1"/>
  <c r="P52" i="1"/>
  <c r="AZ52" i="1" s="1"/>
  <c r="BB52" i="1" s="1"/>
  <c r="BC52" i="1" s="1"/>
  <c r="BC50" i="1"/>
  <c r="BB50" i="1"/>
  <c r="AZ50" i="1"/>
  <c r="AY50" i="1"/>
  <c r="AV50" i="1"/>
  <c r="AT50" i="1"/>
  <c r="AS50" i="1"/>
  <c r="AN50" i="1"/>
  <c r="AP50" i="1" s="1"/>
  <c r="AM50" i="1"/>
  <c r="AJ50" i="1"/>
  <c r="AH50" i="1"/>
  <c r="AG50" i="1"/>
  <c r="AB50" i="1"/>
  <c r="AA50" i="1"/>
  <c r="BB48" i="1"/>
  <c r="BC48" i="1" s="1"/>
  <c r="AZ48" i="1"/>
  <c r="AY48" i="1"/>
  <c r="AT48" i="1"/>
  <c r="AV48" i="1" s="1"/>
  <c r="AS48" i="1"/>
  <c r="AP48" i="1"/>
  <c r="AN48" i="1"/>
  <c r="AM48" i="1"/>
  <c r="AH48" i="1"/>
  <c r="AJ48" i="1" s="1"/>
  <c r="AG48" i="1"/>
  <c r="AB48" i="1"/>
  <c r="AA48" i="1"/>
  <c r="AZ46" i="1"/>
  <c r="BB46" i="1" s="1"/>
  <c r="BC46" i="1" s="1"/>
  <c r="AY46" i="1"/>
  <c r="AV46" i="1"/>
  <c r="AT46" i="1"/>
  <c r="AS46" i="1"/>
  <c r="AN46" i="1"/>
  <c r="AP46" i="1" s="1"/>
  <c r="AM46" i="1"/>
  <c r="AJ46" i="1"/>
  <c r="AH46" i="1"/>
  <c r="AG46" i="1"/>
  <c r="AC46" i="1"/>
  <c r="AB46" i="1"/>
  <c r="AD46" i="1" s="1"/>
  <c r="AA46" i="1"/>
  <c r="P46" i="1"/>
  <c r="AZ44" i="1"/>
  <c r="BB44" i="1" s="1"/>
  <c r="BC44" i="1" s="1"/>
  <c r="AY44" i="1"/>
  <c r="AV44" i="1"/>
  <c r="AT44" i="1"/>
  <c r="AS44" i="1"/>
  <c r="AN44" i="1"/>
  <c r="AP44" i="1" s="1"/>
  <c r="AM44" i="1"/>
  <c r="AJ44" i="1"/>
  <c r="AH44" i="1"/>
  <c r="AG44" i="1"/>
  <c r="AB44" i="1"/>
  <c r="AD44" i="1" s="1"/>
  <c r="AA44" i="1"/>
  <c r="P44" i="1"/>
  <c r="AY43" i="1"/>
  <c r="AT43" i="1"/>
  <c r="AV43" i="1" s="1"/>
  <c r="AS43" i="1"/>
  <c r="AP43" i="1"/>
  <c r="AN43" i="1"/>
  <c r="AM43" i="1"/>
  <c r="AH43" i="1"/>
  <c r="AJ43" i="1" s="1"/>
  <c r="AG43" i="1"/>
  <c r="AB43" i="1"/>
  <c r="AA43" i="1"/>
  <c r="P43" i="1"/>
  <c r="AZ43" i="1" s="1"/>
  <c r="BB43" i="1" s="1"/>
  <c r="BC43" i="1" s="1"/>
  <c r="BB42" i="1"/>
  <c r="BC42" i="1" s="1"/>
  <c r="AZ42" i="1"/>
  <c r="AY42" i="1"/>
  <c r="AT42" i="1"/>
  <c r="AV42" i="1" s="1"/>
  <c r="AS42" i="1"/>
  <c r="AP42" i="1"/>
  <c r="AN42" i="1"/>
  <c r="AM42" i="1"/>
  <c r="AH42" i="1"/>
  <c r="AJ42" i="1" s="1"/>
  <c r="AG42" i="1"/>
  <c r="AB42" i="1"/>
  <c r="AA42" i="1"/>
  <c r="AZ41" i="1"/>
  <c r="BB41" i="1" s="1"/>
  <c r="BC41" i="1" s="1"/>
  <c r="AY41" i="1"/>
  <c r="AV41" i="1"/>
  <c r="AT41" i="1"/>
  <c r="AS41" i="1"/>
  <c r="AN41" i="1"/>
  <c r="AP41" i="1" s="1"/>
  <c r="AM41" i="1"/>
  <c r="AJ41" i="1"/>
  <c r="AH41" i="1"/>
  <c r="AG41" i="1"/>
  <c r="AB41" i="1"/>
  <c r="AD41" i="1" s="1"/>
  <c r="AA41" i="1"/>
  <c r="P41" i="1"/>
  <c r="AY40" i="1"/>
  <c r="AT40" i="1"/>
  <c r="AV40" i="1" s="1"/>
  <c r="AS40" i="1"/>
  <c r="AP40" i="1"/>
  <c r="AN40" i="1"/>
  <c r="AM40" i="1"/>
  <c r="AH40" i="1"/>
  <c r="AJ40" i="1" s="1"/>
  <c r="AG40" i="1"/>
  <c r="AD40" i="1"/>
  <c r="AC40" i="1"/>
  <c r="AB40" i="1"/>
  <c r="AA40" i="1"/>
  <c r="P40" i="1"/>
  <c r="AZ40" i="1" s="1"/>
  <c r="BB40" i="1" s="1"/>
  <c r="BC40" i="1" s="1"/>
  <c r="AY39" i="1"/>
  <c r="AT39" i="1"/>
  <c r="AV39" i="1" s="1"/>
  <c r="AS39" i="1"/>
  <c r="AP39" i="1"/>
  <c r="AN39" i="1"/>
  <c r="AM39" i="1"/>
  <c r="AH39" i="1"/>
  <c r="AJ39" i="1" s="1"/>
  <c r="AG39" i="1"/>
  <c r="AC39" i="1"/>
  <c r="AB39" i="1"/>
  <c r="AD39" i="1" s="1"/>
  <c r="AA39" i="1"/>
  <c r="P39" i="1"/>
  <c r="AZ39" i="1" s="1"/>
  <c r="BB39" i="1" s="1"/>
  <c r="BC39" i="1" s="1"/>
  <c r="AY38" i="1"/>
  <c r="AT38" i="1"/>
  <c r="AV38" i="1" s="1"/>
  <c r="AS38" i="1"/>
  <c r="AP38" i="1"/>
  <c r="AN38" i="1"/>
  <c r="AM38" i="1"/>
  <c r="AH38" i="1"/>
  <c r="AJ38" i="1" s="1"/>
  <c r="AG38" i="1"/>
  <c r="AD38" i="1"/>
  <c r="AB38" i="1"/>
  <c r="AA38" i="1"/>
  <c r="P38" i="1"/>
  <c r="AZ38" i="1" s="1"/>
  <c r="BB38" i="1" s="1"/>
  <c r="BC38" i="1" s="1"/>
  <c r="AZ37" i="1"/>
  <c r="BB37" i="1" s="1"/>
  <c r="BC37" i="1" s="1"/>
  <c r="AY37" i="1"/>
  <c r="AV37" i="1"/>
  <c r="AT37" i="1"/>
  <c r="AS37" i="1"/>
  <c r="AN37" i="1"/>
  <c r="AP37" i="1" s="1"/>
  <c r="AM37" i="1"/>
  <c r="AJ37" i="1"/>
  <c r="AH37" i="1"/>
  <c r="AG37" i="1"/>
  <c r="AC37" i="1"/>
  <c r="AD37" i="1" s="1"/>
  <c r="AB37" i="1"/>
  <c r="AA37" i="1"/>
  <c r="P37" i="1"/>
  <c r="AZ36" i="1"/>
  <c r="BB36" i="1" s="1"/>
  <c r="BC36" i="1" s="1"/>
  <c r="AY36" i="1"/>
  <c r="AV36" i="1"/>
  <c r="AT36" i="1"/>
  <c r="AS36" i="1"/>
  <c r="AN36" i="1"/>
  <c r="AP36" i="1" s="1"/>
  <c r="AM36" i="1"/>
  <c r="AJ36" i="1"/>
  <c r="AH36" i="1"/>
  <c r="AG36" i="1"/>
  <c r="AB36" i="1"/>
  <c r="AA36" i="1"/>
  <c r="P36" i="1"/>
  <c r="AZ35" i="1"/>
  <c r="BB35" i="1" s="1"/>
  <c r="BC35" i="1" s="1"/>
  <c r="AY35" i="1"/>
  <c r="AV35" i="1"/>
  <c r="AT35" i="1"/>
  <c r="AS35" i="1"/>
  <c r="AN35" i="1"/>
  <c r="AP35" i="1" s="1"/>
  <c r="AM35" i="1"/>
  <c r="AJ35" i="1"/>
  <c r="AH35" i="1"/>
  <c r="AG35" i="1"/>
  <c r="AC35" i="1"/>
  <c r="AB35" i="1"/>
  <c r="AA35" i="1"/>
  <c r="AT34" i="1"/>
  <c r="AB33" i="1"/>
  <c r="AA33" i="1"/>
  <c r="BB32" i="1"/>
  <c r="BC32" i="1" s="1"/>
  <c r="AZ32" i="1"/>
  <c r="AY32" i="1"/>
  <c r="AT32" i="1"/>
  <c r="AV32" i="1" s="1"/>
  <c r="AS32" i="1"/>
  <c r="AP32" i="1"/>
  <c r="AN32" i="1"/>
  <c r="AM32" i="1"/>
  <c r="AH32" i="1"/>
  <c r="AJ32" i="1" s="1"/>
  <c r="AG32" i="1"/>
  <c r="AB32" i="1"/>
  <c r="AA32" i="1"/>
  <c r="AZ31" i="1"/>
  <c r="BB31" i="1" s="1"/>
  <c r="BC31" i="1" s="1"/>
  <c r="AY31" i="1"/>
  <c r="AV31" i="1"/>
  <c r="AT31" i="1"/>
  <c r="AS31" i="1"/>
  <c r="AN31" i="1"/>
  <c r="AP31" i="1" s="1"/>
  <c r="AM31" i="1"/>
  <c r="AJ31" i="1"/>
  <c r="AH31" i="1"/>
  <c r="AG31" i="1"/>
  <c r="AB31" i="1"/>
  <c r="AA31" i="1"/>
  <c r="P31" i="1"/>
  <c r="AZ30" i="1"/>
  <c r="BB30" i="1" s="1"/>
  <c r="BC30" i="1" s="1"/>
  <c r="AY30" i="1"/>
  <c r="AV30" i="1"/>
  <c r="AT30" i="1"/>
  <c r="AS30" i="1"/>
  <c r="AN30" i="1"/>
  <c r="AP30" i="1" s="1"/>
  <c r="AM30" i="1"/>
  <c r="AJ30" i="1"/>
  <c r="AH30" i="1"/>
  <c r="AG30" i="1"/>
  <c r="AB30" i="1"/>
  <c r="AA30" i="1"/>
  <c r="P30" i="1"/>
  <c r="BB29" i="1"/>
  <c r="BC29" i="1" s="1"/>
  <c r="AZ29" i="1"/>
  <c r="AY29" i="1"/>
  <c r="AT29" i="1"/>
  <c r="AV29" i="1" s="1"/>
  <c r="AS29" i="1"/>
  <c r="AN29" i="1"/>
  <c r="AP29" i="1" s="1"/>
  <c r="AM29" i="1"/>
  <c r="AJ29" i="1"/>
  <c r="AH29" i="1"/>
  <c r="AG29" i="1"/>
  <c r="AB29" i="1"/>
  <c r="AA29" i="1"/>
  <c r="P29" i="1"/>
  <c r="BB28" i="1"/>
  <c r="BC28" i="1" s="1"/>
  <c r="AZ28" i="1"/>
  <c r="AY28" i="1"/>
  <c r="AT28" i="1"/>
  <c r="AV28" i="1" s="1"/>
  <c r="AS28" i="1"/>
  <c r="AN28" i="1"/>
  <c r="AP28" i="1" s="1"/>
  <c r="AM28" i="1"/>
  <c r="AJ28" i="1"/>
  <c r="AH28" i="1"/>
  <c r="AG28" i="1"/>
  <c r="AB28" i="1"/>
  <c r="AA28" i="1"/>
  <c r="P28" i="1"/>
  <c r="BB27" i="1"/>
  <c r="BC27" i="1" s="1"/>
  <c r="AZ27" i="1"/>
  <c r="AY27" i="1"/>
  <c r="AT27" i="1"/>
  <c r="AV27" i="1" s="1"/>
  <c r="AS27" i="1"/>
  <c r="AN27" i="1"/>
  <c r="AP27" i="1" s="1"/>
  <c r="AM27" i="1"/>
  <c r="AJ27" i="1"/>
  <c r="AH27" i="1"/>
  <c r="AG27" i="1"/>
  <c r="AB27" i="1"/>
  <c r="AA27" i="1"/>
  <c r="AZ26" i="1"/>
  <c r="BB26" i="1" s="1"/>
  <c r="BC26" i="1" s="1"/>
  <c r="AY26" i="1"/>
  <c r="AT26" i="1"/>
  <c r="AV26" i="1" s="1"/>
  <c r="AS26" i="1"/>
  <c r="AM26" i="1"/>
  <c r="AJ26" i="1"/>
  <c r="AH26" i="1"/>
  <c r="AG26" i="1"/>
  <c r="AB26" i="1"/>
  <c r="AD26" i="1" s="1"/>
  <c r="AA26" i="1"/>
  <c r="N26" i="1"/>
  <c r="AN26" i="1" s="1"/>
  <c r="AP26" i="1" s="1"/>
  <c r="BB25" i="1"/>
  <c r="BC25" i="1" s="1"/>
  <c r="AZ25" i="1"/>
  <c r="AY25" i="1"/>
  <c r="AT25" i="1"/>
  <c r="AV25" i="1" s="1"/>
  <c r="AS25" i="1"/>
  <c r="AN25" i="1"/>
  <c r="AP25" i="1" s="1"/>
  <c r="AM25" i="1"/>
  <c r="AJ25" i="1"/>
  <c r="AH25" i="1"/>
  <c r="AG25" i="1"/>
  <c r="AB25" i="1"/>
  <c r="AA25" i="1"/>
  <c r="AZ23" i="1"/>
  <c r="BB23" i="1" s="1"/>
  <c r="BC23" i="1" s="1"/>
  <c r="AY23" i="1"/>
  <c r="AT23" i="1"/>
  <c r="AV23" i="1" s="1"/>
  <c r="AS23" i="1"/>
  <c r="AP23" i="1"/>
  <c r="AN23" i="1"/>
  <c r="AM23" i="1"/>
  <c r="AJ23" i="1"/>
  <c r="AH23" i="1"/>
  <c r="AG23" i="1"/>
  <c r="AB23" i="1"/>
  <c r="AA23" i="1"/>
  <c r="AZ22" i="1"/>
  <c r="BB22" i="1" s="1"/>
  <c r="BC22" i="1" s="1"/>
  <c r="AY22" i="1"/>
  <c r="AV22" i="1"/>
  <c r="AT22" i="1"/>
  <c r="AS22" i="1"/>
  <c r="AP22" i="1"/>
  <c r="AN22" i="1"/>
  <c r="AM22" i="1"/>
  <c r="AH22" i="1"/>
  <c r="AJ22" i="1" s="1"/>
  <c r="AG22" i="1"/>
  <c r="AB22" i="1"/>
  <c r="AA22" i="1"/>
  <c r="BC21" i="1"/>
  <c r="BB21" i="1"/>
  <c r="AZ21" i="1"/>
  <c r="AY21" i="1"/>
  <c r="AV21" i="1"/>
  <c r="AT21" i="1"/>
  <c r="AS21" i="1"/>
  <c r="AN21" i="1"/>
  <c r="AP21" i="1" s="1"/>
  <c r="AM21" i="1"/>
  <c r="AH21" i="1"/>
  <c r="AJ21" i="1" s="1"/>
  <c r="AG21" i="1"/>
  <c r="AD21" i="1"/>
  <c r="AB21" i="1"/>
  <c r="AA21" i="1"/>
  <c r="BC19" i="1"/>
  <c r="BB19" i="1"/>
  <c r="AZ19" i="1"/>
  <c r="AY19" i="1"/>
  <c r="AV19" i="1"/>
  <c r="AT19" i="1"/>
  <c r="AS19" i="1"/>
  <c r="AN19" i="1"/>
  <c r="AP19" i="1" s="1"/>
  <c r="AM19" i="1"/>
  <c r="AH19" i="1"/>
  <c r="AJ19" i="1" s="1"/>
  <c r="AG19" i="1"/>
  <c r="AD19" i="1"/>
  <c r="AD64" i="1" s="1"/>
  <c r="AC19" i="1"/>
  <c r="AB19" i="1"/>
  <c r="AA19" i="1"/>
  <c r="AY17" i="1"/>
  <c r="AV17" i="1"/>
  <c r="AT17" i="1"/>
  <c r="AS17" i="1"/>
  <c r="AP17" i="1"/>
  <c r="AN17" i="1"/>
  <c r="AM17" i="1"/>
  <c r="AH17" i="1"/>
  <c r="AJ17" i="1" s="1"/>
  <c r="AG17" i="1"/>
  <c r="AB17" i="1"/>
  <c r="AA17" i="1"/>
  <c r="P17" i="1"/>
  <c r="AZ17" i="1" s="1"/>
  <c r="BB17" i="1" s="1"/>
  <c r="BC17" i="1" s="1"/>
  <c r="AZ16" i="1"/>
  <c r="BB16" i="1" s="1"/>
  <c r="BC16" i="1" s="1"/>
  <c r="AY16" i="1"/>
  <c r="AV16" i="1"/>
  <c r="AT16" i="1"/>
  <c r="AS16" i="1"/>
  <c r="AP16" i="1"/>
  <c r="AN16" i="1"/>
  <c r="AM16" i="1"/>
  <c r="AH16" i="1"/>
  <c r="AJ16" i="1" s="1"/>
  <c r="AG16" i="1"/>
  <c r="AB16" i="1"/>
  <c r="AA16" i="1"/>
  <c r="AY15" i="1"/>
  <c r="AV15" i="1"/>
  <c r="AV64" i="1" s="1"/>
  <c r="AT15" i="1"/>
  <c r="AS15" i="1"/>
  <c r="AN15" i="1"/>
  <c r="AP15" i="1" s="1"/>
  <c r="AP64" i="1" s="1"/>
  <c r="AM15" i="1"/>
  <c r="AH15" i="1"/>
  <c r="AJ15" i="1" s="1"/>
  <c r="AJ64" i="1" s="1"/>
  <c r="AG15" i="1"/>
  <c r="AB15" i="1"/>
  <c r="AA15" i="1"/>
  <c r="P15" i="1"/>
  <c r="AZ15" i="1" s="1"/>
  <c r="BB15" i="1" s="1"/>
  <c r="BC15" i="1" s="1"/>
  <c r="BA64" i="1" l="1"/>
</calcChain>
</file>

<file path=xl/comments1.xml><?xml version="1.0" encoding="utf-8"?>
<comments xmlns="http://schemas.openxmlformats.org/spreadsheetml/2006/main">
  <authors>
    <author>juan.jimenez</author>
  </authors>
  <commentList>
    <comment ref="J13" authorId="0" shapeId="0">
      <text>
        <r>
          <rPr>
            <b/>
            <sz val="8"/>
            <color indexed="81"/>
            <rFont val="Tahoma"/>
            <family val="2"/>
          </rPr>
          <t>juan.jimenez:</t>
        </r>
        <r>
          <rPr>
            <sz val="8"/>
            <color indexed="81"/>
            <rFont val="Tahoma"/>
            <family val="2"/>
          </rPr>
          <t xml:space="preserve">
Establecer el tipo programacion:
- Suma
-Constante
-Creciente
-Decreciente</t>
        </r>
      </text>
    </comment>
  </commentList>
</comments>
</file>

<file path=xl/sharedStrings.xml><?xml version="1.0" encoding="utf-8"?>
<sst xmlns="http://schemas.openxmlformats.org/spreadsheetml/2006/main" count="971" uniqueCount="579">
  <si>
    <t>SECRETARIA DISTRITAL DE GOBIERNO</t>
  </si>
  <si>
    <t>VIGENCIA DE LA PLANEACIÓN</t>
  </si>
  <si>
    <t>CONTROL DE CAMBIOS</t>
  </si>
  <si>
    <t>DEPENDENCIA</t>
  </si>
  <si>
    <t>VERSIÓN</t>
  </si>
  <si>
    <t>FECHA</t>
  </si>
  <si>
    <t>DESCRIPCIÓN DE LA MODIFICACIÓN</t>
  </si>
  <si>
    <t>ALCALDE LOCAL</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</si>
  <si>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</si>
  <si>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</si>
  <si>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</si>
  <si>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</si>
  <si>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</si>
  <si>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</si>
  <si>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</si>
  <si>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</si>
  <si>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FINANCIACIÓN DE LA ACTIVIDAD</t>
  </si>
  <si>
    <t xml:space="preserve">RESULTADO INDICADOR </t>
  </si>
  <si>
    <t>RESULTADO DE LA MEDICION</t>
  </si>
  <si>
    <t>ANÁLISIS DE AVANCE</t>
  </si>
  <si>
    <t>MEDIO DE VERIFICACIÓN</t>
  </si>
  <si>
    <t>ANÁLISIS DE RESULTADO</t>
  </si>
  <si>
    <t>N° META</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</si>
  <si>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</si>
  <si>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</si>
  <si>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</si>
  <si>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</si>
  <si>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</si>
  <si>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</si>
  <si>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</si>
  <si>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</si>
  <si>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</si>
  <si>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</si>
  <si>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</si>
  <si>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</si>
  <si>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</si>
  <si>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</si>
  <si>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</si>
  <si>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</si>
  <si>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</si>
  <si>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METODO DE VERIFICACIÓN AL SEGUIMIENTO</t>
  </si>
  <si>
    <t>REPORTA CB0404</t>
  </si>
  <si>
    <t>FUENTE</t>
  </si>
  <si>
    <t>RUBRO GASTO FUNCIONAMIENTO</t>
  </si>
  <si>
    <t xml:space="preserve">PROYECTO DE INVERSIÓN </t>
  </si>
  <si>
    <t>VALOR ESTIMADO (En millones de pesos colombianos)</t>
  </si>
  <si>
    <t>PROGRAMADO</t>
  </si>
  <si>
    <t>EJECUTADO</t>
  </si>
  <si>
    <t>EJECUCIÓN PONDERADA</t>
  </si>
  <si>
    <t>x</t>
  </si>
  <si>
    <t>GF / INV</t>
  </si>
  <si>
    <t>CODIGO</t>
  </si>
  <si>
    <t xml:space="preserve">NOMBRE </t>
  </si>
  <si>
    <t xml:space="preserve">Fortalecer la capacidad institucional y para el ejercicio de la función  policiva por parte de las Autoridades locales a cargo de la SDG. </t>
  </si>
  <si>
    <t xml:space="preserve">GESTIÓN PUBLICA TERRITORIAL LOCAL
</t>
  </si>
  <si>
    <t>Ejecutar el 95% del Plan de Acción aprobado por el Consejo Local de Gobierno</t>
  </si>
  <si>
    <t>GESTIÓN</t>
  </si>
  <si>
    <t>Porcentaje de Ejecución del Plan de Acción del Consejo Local de Gobierno</t>
  </si>
  <si>
    <t>(Numero de Actividades del Plan de Acción Cumplidas/Numero de Actividad del Plan de Acción del CLG)*100</t>
  </si>
  <si>
    <t>Creciente</t>
  </si>
  <si>
    <t>Plan de Acción del Consejo Local de Gobierno</t>
  </si>
  <si>
    <t>EFICACIA</t>
  </si>
  <si>
    <t>Plan de accion CLG</t>
  </si>
  <si>
    <t>Área Gestión del Desarrollo Local - Administrativa y finacniera -Profesional 222-23</t>
  </si>
  <si>
    <t>Verificar indicador de cumplimiento del plan de accion del CLG</t>
  </si>
  <si>
    <t xml:space="preserve">Para este período no se programo esta meta </t>
  </si>
  <si>
    <t>Plan de acción del CLG</t>
  </si>
  <si>
    <t>Incrementar en un 40% la participación de los ciudadanos en la audiencia de rendición de cuentas</t>
  </si>
  <si>
    <t>RETADORA (MEJORA)</t>
  </si>
  <si>
    <t>Porcentaje de Participación de los Ciudadanos en la Audiencia de Rendición de Cuentas</t>
  </si>
  <si>
    <t>(Numero de Ciudadanos Participantes en la Rendición de Cuentas/Numero de Ciudadanos Participantes en la Rendición de Cuentas Vigencia 2017)*100</t>
  </si>
  <si>
    <t>SUMA</t>
  </si>
  <si>
    <t>Proporción de Ciudanos Participantes en la Rendición de Cuentas 2017</t>
  </si>
  <si>
    <t>Lista de asistntes</t>
  </si>
  <si>
    <t xml:space="preserve">Área Gestión del Desarrollo Local - Administrativa y finacniera -Profesional 222-24 </t>
  </si>
  <si>
    <t>Verificar cantidad de firmantes</t>
  </si>
  <si>
    <t>Para este trimestre no se programo esta meta porque la rendición de cuentas se programó para el 14-Abr-2018</t>
  </si>
  <si>
    <t>Actas de asistencia</t>
  </si>
  <si>
    <t>Lograr el 40% de avance en el cumplimiento fisico del Plan de Desarrollo Local</t>
  </si>
  <si>
    <t>Porcentaje de Avance en el Cumplimiento Fisico del Plan de Desarrollo Local</t>
  </si>
  <si>
    <t>Porcentaje de Avance Acumulado en el cumplimiento fisico del Plan de Desarrollo Local</t>
  </si>
  <si>
    <t>Avance Acumulado Fisico en el Cumplimiento del Plan de Desarrollo Local</t>
  </si>
  <si>
    <t>EFECTIVIDAD</t>
  </si>
  <si>
    <t xml:space="preserve">Onforme de avance PDL - IAPDL </t>
  </si>
  <si>
    <t>Área Gestión del Desarrollo Local - Administrativa y finacniera -grupo de planeación</t>
  </si>
  <si>
    <t>Verificar % de avance según lo entregado</t>
  </si>
  <si>
    <t>A la fecha no se tiene el archivo de MUSI entregado por Planeación, sin embargo se da la cifra que se nos reporta informalmente</t>
  </si>
  <si>
    <t>TOTAL PROCESO</t>
  </si>
  <si>
    <t xml:space="preserve">RELACIONES ESTRATEGICAS
</t>
  </si>
  <si>
    <t>Responder oportunamente el 100% de los ejercicios de control politico, derechos de petición y/o solicitudes de información que realice el Concejo de Bogota D.C y el Congreso de la República conforme con los mecanismos diseñados e implementados en la vigencia 2017</t>
  </si>
  <si>
    <t xml:space="preserve">Porcentaje de Respuestas Oportunas de los ejercicios de control politico, derechos de petición y/o solicitudes de información que realice el Concejo de Bogota D.C y el Congreso de la República </t>
  </si>
  <si>
    <t>(Numero de Respuestas Oportunas a los Ejercicios de Control Politico, Derechos de Petición y/o Solicitudes de Información Realice el Concejo de Bogota D.C y el Congreso de la República/Total de Solicitudes por Ejercicios de Control Politico, Derechos de Petición y/o Información que realice el Concejo de Bogota D.C y el Congreso de la República)*100</t>
  </si>
  <si>
    <t>CONSTANTE</t>
  </si>
  <si>
    <t xml:space="preserve">Respuestas Oportunas de los ejercicios de control politico, derechos de petición y/o solicitudes de información que realice el Concejo de Bogota D.C y el Congreso de la República </t>
  </si>
  <si>
    <t>Relación de preposiciones recibidas</t>
  </si>
  <si>
    <t>Abogado GP responsable de respuestas a proposiciones</t>
  </si>
  <si>
    <t>Revisar fecha respuesta frente a fecha recibo</t>
  </si>
  <si>
    <t>En el trimestre se recibieron 25 requerimientos de los cuales 18 (72,4%) se respondieron en oportunidad y siete no tuvieron la respuesta en términos (28%)</t>
  </si>
  <si>
    <t xml:space="preserve">COMUNICACIONES ESTRATEGICAS
</t>
  </si>
  <si>
    <t>Formular e implementar  un plan de comunicaciones para la alcaldía local durante la vigencia 2018</t>
  </si>
  <si>
    <t>Plan de Comunicaciones Formulado e Implementado</t>
  </si>
  <si>
    <t>Número de planes de comunicaciones formulados e implementados</t>
  </si>
  <si>
    <t>PLAN DE COMUNICACIONES</t>
  </si>
  <si>
    <t>Plan de comunicaiones publicado en lala WEB</t>
  </si>
  <si>
    <t>Funcionario responsable de Prensa</t>
  </si>
  <si>
    <t>Acta de aprobación del plan de comuniciones y plan de comunicaciones aprobado</t>
  </si>
  <si>
    <t>Realizar  tres campañas externas de posicionamiento y difusión de los resultados obtenidos en la ejecución del Plan de Desarrollo Local.</t>
  </si>
  <si>
    <t>Campañas Externas Realizadas</t>
  </si>
  <si>
    <t xml:space="preserve">Número de campañas externas de difusión de los resultados obtenidos en la ejecución del PDL realizadas </t>
  </si>
  <si>
    <t>CAMPAÑA EXTERNAS</t>
  </si>
  <si>
    <t>Carpeta de campañas</t>
  </si>
  <si>
    <t>Registros en  las redes, intranet, fotos</t>
  </si>
  <si>
    <t>1, concurso arquitectónico (nota participación)
2 Diálogos ciudadanos (piezas invitación, video alcalde)
3 Inauguracion Calle 30 (pieza invitación, nota)
4. Rendicion de cuentas - en ejecución (invitación, infografía resultados, cápsula promocional 1)
Difusión de: proceso de formación en prevención de violencias, escuela de participación y liderazgo</t>
  </si>
  <si>
    <t>Piezas generadas y medios de comunicacón</t>
  </si>
  <si>
    <t>Realizar  nueve (9) campañas internas para la Alcaldia Local , las cuales incluya los temas de transparencia, clima laboral y ambiental</t>
  </si>
  <si>
    <t>Campañas Internas Realizadas</t>
  </si>
  <si>
    <t xml:space="preserve">Número de campañas internas para la Alcaldia Local , las cuales incluya los temas de transparencia, clima laboral y ambiental realizadas </t>
  </si>
  <si>
    <t>CAMPAÑA INTERNAS</t>
  </si>
  <si>
    <t>1. Día de la mujer diversa (mailing)
2. Campaña del mes del respeto (piezas) 
3. Campaña de reciclaje y manejo adecuado de residuos (piezas y letreros para alcaldía)
4, Día internacional del agua (video río San Francisco)</t>
  </si>
  <si>
    <t>IVC</t>
  </si>
  <si>
    <t>Archivar 450 actuaciones de obras anteriores a la ley 1801/2016 en la vigencia 2018</t>
  </si>
  <si>
    <t>Actuaciones de obras anteriores a la ley 1801/2016 archivadas en la vigencia 2018</t>
  </si>
  <si>
    <t>Numero de actuaciones de obras anteriores a la ley 1801 /2016 archivadas en la vigencia 2018</t>
  </si>
  <si>
    <t>Auto definitivo de archivo según cifras de SI-ACTUA</t>
  </si>
  <si>
    <t>SIACTUA</t>
  </si>
  <si>
    <t xml:space="preserve">Coordinacion Area de Gestion Policiva </t>
  </si>
  <si>
    <t>Cifras SIACTUA</t>
  </si>
  <si>
    <t>SI</t>
  </si>
  <si>
    <t xml:space="preserve">Según cifras de SIACTUA y proyecto DIAL la alcaldía local de santafé archivó 84 actuaciones de obras anteriores a la ley 1802 de 2016 durante el primer trimestre </t>
  </si>
  <si>
    <t>SI ACTUA y Proyecto DIAL</t>
  </si>
  <si>
    <t>Archivar 67 actuaciones de establecimiento de comercio anteriores a la ley 1801/2016 en la vigencia 2018</t>
  </si>
  <si>
    <t>Actuaciones de establecimiento de comercio anteriores a la ley 1801/2016 archivadas en la vigencia 2018</t>
  </si>
  <si>
    <t>Numero de actuaciones de establecimientos de comercio anteriores a la ley 1801 /2016 archivadas en la vigencia 2018</t>
  </si>
  <si>
    <t xml:space="preserve">Según cifras de SIACTUA y proyecto DIAL la alcaldía local de santafé archivó 21 actuaciones de establecimientos de comercio anteriores a la ley 1802 de 2016 durante el primer trimestre </t>
  </si>
  <si>
    <r>
      <t xml:space="preserve">Realizar </t>
    </r>
    <r>
      <rPr>
        <sz val="14"/>
        <color indexed="10"/>
        <rFont val="Century Gothic"/>
        <family val="2"/>
      </rPr>
      <t xml:space="preserve">minimo </t>
    </r>
    <r>
      <rPr>
        <sz val="14"/>
        <rFont val="Century Gothic"/>
        <family val="2"/>
      </rPr>
      <t>20 acciones de control u operativos en materia de urbanismo relacionados con la integridad del Espacio Público</t>
    </r>
  </si>
  <si>
    <t>Acciones de Control u Operativos en Materia de Urbanimos Relacionados con la Integridad del Espacio Público Realizados</t>
  </si>
  <si>
    <t>Numero de Acciones de Control u Operativos en Materia de Urbanimo Relacionados con la Integridad del Espacio Público Realizados</t>
  </si>
  <si>
    <t>Acciones de Control u Operativos en Materia de Urbanimo</t>
  </si>
  <si>
    <t>Carpeta conrol y operativos</t>
  </si>
  <si>
    <t>Profesional 222 - 24 - Gestión Policiva</t>
  </si>
  <si>
    <t>Revisar actas de operativos para el período</t>
  </si>
  <si>
    <t>e han realizado 2 operativos de espacio público en la localidad de Santa Fe, esto obedeciendo a que no ha sido posible contar con la logística necesaria para el desarrollo de las actividades de control de forma adecuada, toda vez que no es viable realizar las intervenciones con la Estación Tercera de Policía</t>
  </si>
  <si>
    <t>Carpeta operativos y archivo de relación de operativos.</t>
  </si>
  <si>
    <t>Realizar 42 acciones de control u operativos en materia de actividad economica</t>
  </si>
  <si>
    <t>Acciones de Control u Operativos en materia de actividad economica Realizados</t>
  </si>
  <si>
    <t>Numero de Acciones de Control u Operativos en materia de actividad economica</t>
  </si>
  <si>
    <t>Acciones de Control u Operativos en Materia de Actividad Economica</t>
  </si>
  <si>
    <t>Se realizaron 14 operativos donde se revisaron 39 esablecimientos</t>
  </si>
  <si>
    <t>Realizar 24 acciones de control u operativos en materia de urbanismo relacionados con la integridad urbanistica</t>
  </si>
  <si>
    <t>Acciones de control u operativos en materia de urbanismo relacionados con la integridad urbanistica Realizados</t>
  </si>
  <si>
    <t>Numero de Acciones de control u operativos en materia de urbanismo relacionados con la integridad urbanistica</t>
  </si>
  <si>
    <t>Acciones de control u operativos en materia de urbanismo relacionados con la integridad urbanistica</t>
  </si>
  <si>
    <t>Se realizaron 12 operativos de control de integridad urbanistica en los cerros orientales</t>
  </si>
  <si>
    <t>Realizar 12 acciones de control u operativos en materia de ambiente, mineria y relaciones con los animales</t>
  </si>
  <si>
    <t>Acciones de control u operativos en materia de ambiente, mineria y relaciones con los animales Realizados</t>
  </si>
  <si>
    <t>Numero Acciones de control u operativos en materia de ambiente, mineria y relaciones con los animales</t>
  </si>
  <si>
    <t>Acciones de control u operativos en materia de ambiente, mineria y relaciones con los animale</t>
  </si>
  <si>
    <t>Se realizaron 2 operativos relacionados con animales y uno e materia de ambuiente</t>
  </si>
  <si>
    <t>Realizar 12 acciones de control u operativos en materia de convivencia relacionados con articulos pirotécnicos y sustancias peligrosas</t>
  </si>
  <si>
    <t>Acciones de control u operativos en materia de convivencia relacionados con articulos pirotécnicos y sustancias peligrosas Realizados</t>
  </si>
  <si>
    <t>Numero Acciones de control u operativos en materia de convivencia relacionados con articulos pirotécnicos y sustancias peligrosas</t>
  </si>
  <si>
    <t>Acciones de control u operativos en materia de convivencia relacionados con articulos pirotécnicos y sustancias peligrosas</t>
  </si>
  <si>
    <t>NO PROGRAMADO</t>
  </si>
  <si>
    <t>No aplica</t>
  </si>
  <si>
    <t>Pronunciarse (Avoca, rechazar o enviar al competente) sobre el 85% de las actuaciones policivas recibidas en las Inspecciones de Policía radicadas durante el año 2.018.</t>
  </si>
  <si>
    <t>Porcentaje de auto que avocan conocimiento</t>
  </si>
  <si>
    <t>Número de autos durante la vigencia 2018/Número total de actuaciones radicadas) *100</t>
  </si>
  <si>
    <t>N/A</t>
  </si>
  <si>
    <t>Autos que avocan conocimiento</t>
  </si>
  <si>
    <t>APLICATIVO</t>
  </si>
  <si>
    <t>SÍ ACTUA</t>
  </si>
  <si>
    <t>Resolver el 50% de las actuaciones policivas anteriores a la ley 1801 de 2016 de competencia de las inspecciones de policía</t>
  </si>
  <si>
    <t>Porcentaje de actuaciones policivas resuletas</t>
  </si>
  <si>
    <t>(Número de actuaciones resueltas/Total de actuaciones radicadas antes del 2018) *100</t>
  </si>
  <si>
    <t>CRECIENTE</t>
  </si>
  <si>
    <t>Actuaciones adminsitrativas resueltas</t>
  </si>
  <si>
    <t>Inspección de polícia</t>
  </si>
  <si>
    <t>si</t>
  </si>
  <si>
    <t xml:space="preserve">GESTIÓN CORPORATIVA LOCAL
</t>
  </si>
  <si>
    <r>
      <t xml:space="preserve">Comprometer al 30 de junio del 2018 el </t>
    </r>
    <r>
      <rPr>
        <sz val="14"/>
        <color indexed="10"/>
        <rFont val="Century Gothic"/>
        <family val="2"/>
      </rPr>
      <t>50%</t>
    </r>
    <r>
      <rPr>
        <sz val="14"/>
        <rFont val="Century Gothic"/>
        <family val="2"/>
      </rPr>
      <t xml:space="preserve"> del presupuesto de inversión directa disponible a la vigencia para el FDL y el </t>
    </r>
    <r>
      <rPr>
        <sz val="14"/>
        <color indexed="10"/>
        <rFont val="Century Gothic"/>
        <family val="2"/>
      </rPr>
      <t>95%</t>
    </r>
    <r>
      <rPr>
        <sz val="14"/>
        <rFont val="Century Gothic"/>
        <family val="2"/>
      </rPr>
      <t xml:space="preserve"> al 31 de diciembre de 2018.</t>
    </r>
  </si>
  <si>
    <t>Porcentaje de Compromisos del Presupuesto de Inversión Directa Disponible a la Vigencia para el FDL</t>
  </si>
  <si>
    <t>(Compromisos Presupuestales de Inversión Realizados/Total del Presupuesto de Inversión Directa de la Vigencia)</t>
  </si>
  <si>
    <t xml:space="preserve">Porcentaje de Compromisos del Presupuesto de Inversión Directa </t>
  </si>
  <si>
    <t>EFICIENCIA</t>
  </si>
  <si>
    <t>Predis</t>
  </si>
  <si>
    <t>Alcalde</t>
  </si>
  <si>
    <t>Revisar rubro 3.3.1 columna compromisos acumulado</t>
  </si>
  <si>
    <t>Se tiene $28.492.093.000 como presupuesto inicial.  Al 30-mar-2018, los compromisos suscritos fueron de $7.054.222.198</t>
  </si>
  <si>
    <t>Predis  rubro 3.3.1 compromisos acumulados</t>
  </si>
  <si>
    <r>
      <t xml:space="preserve">Girar mínimo el </t>
    </r>
    <r>
      <rPr>
        <sz val="14"/>
        <color indexed="10"/>
        <rFont val="Century Gothic"/>
        <family val="2"/>
      </rPr>
      <t>30%</t>
    </r>
    <r>
      <rPr>
        <sz val="14"/>
        <rFont val="Century Gothic"/>
        <family val="2"/>
      </rPr>
      <t xml:space="preserve"> del presupuesto de inversión directa comprometidos en la vigencia 2018</t>
    </r>
  </si>
  <si>
    <t>Porcentaje de Giros de Presupuesto de Inversión Directa Realizados</t>
  </si>
  <si>
    <t>(Giros de Presupuesto de Inversión Directa Realizados/Total de Presupuesto de Inversión directa Vigencia 2018)</t>
  </si>
  <si>
    <t xml:space="preserve">Giros de Presupuesto de Inversión Directa </t>
  </si>
  <si>
    <t>Supervisores</t>
  </si>
  <si>
    <t>Revisar rubro 3.3.1 columna pagos  acumulado</t>
  </si>
  <si>
    <t>Se tiene $28.492.093.000 como presupuesto inicial. Al 30-mar-2018, los giros realizados  fueron de $356.917.143</t>
  </si>
  <si>
    <t>Predis  rubro 3.3.1 giros acumulados</t>
  </si>
  <si>
    <r>
      <t>Girar el 74</t>
    </r>
    <r>
      <rPr>
        <sz val="14"/>
        <color indexed="10"/>
        <rFont val="Century Gothic"/>
        <family val="2"/>
      </rPr>
      <t>%</t>
    </r>
    <r>
      <rPr>
        <sz val="14"/>
        <rFont val="Century Gothic"/>
        <family val="2"/>
      </rPr>
      <t xml:space="preserve"> del presupuesto comprometido constituido como Obligaciones por Pagar de la vigencia 2017 y anteriores (Funcionamiento e Inversión).</t>
    </r>
  </si>
  <si>
    <t>Porcentaje de Giros de Presupuesto Comprometido Constituido como Obligaciones por Pagar de la Vigencia 2017 Realizados</t>
  </si>
  <si>
    <t>(Giros de Presupuesto Comprometido Constituido como Obligaciones por Pagar de la Vigencia 2017 Realizados/Total de Presupuesto Comprometido Constituido como Obligaciones por Pagar de la vigencia 2017)*100</t>
  </si>
  <si>
    <t xml:space="preserve">Giros de Presupuesto Comprometido Constituido como Obligaciones por Pagar de la Vigencia 2017 </t>
  </si>
  <si>
    <t>Revisar rubro 3.1.8 y 3.3.6 columna pagos  acumulado evrus saldos finales</t>
  </si>
  <si>
    <t>Para el rubro 3.1.8 se tiene $222.067.612 como presupuesto inicial y a 30-mar-2018  pagos acumulados por $75.819.589
Para el rubro 3.3.6 se tiene $22.702.930.014 como presupuesto inicial y a 30-mar-2018 pagos acumulados por $2.740.159.031
En total se tiene$22.924.997.626  como presupuesto inicial y a  30-mar-2018  pagos acumulados por $2.815.978.620
En resumen $2.815.978.620 /   $22.924.997.626 =4,329%</t>
  </si>
  <si>
    <t>Predis  rubro 3.1.8 y 3.3.6  giros acumulados / rubro 3.1.8 y 3.3.6  compromisos toales final</t>
  </si>
  <si>
    <r>
      <t xml:space="preserve">Adelantar el </t>
    </r>
    <r>
      <rPr>
        <sz val="14"/>
        <color indexed="10"/>
        <rFont val="Century Gothic"/>
        <family val="2"/>
      </rPr>
      <t>100%</t>
    </r>
    <r>
      <rPr>
        <sz val="14"/>
        <rFont val="Century Gothic"/>
        <family val="2"/>
      </rPr>
      <t xml:space="preserve"> de los procesos contractuales de malla vial y parques de la vigencia 2018, utilizando los pliegos tipo.</t>
    </r>
  </si>
  <si>
    <t>Porcentaje de Procesos Contractuales de Malla Vial y Parques de la Vigencia 2018 Realizados Utilizando los Pliegos Tipo</t>
  </si>
  <si>
    <t>(Porcentaje de Procesos Contractuales de Malla Vial y Parques de la Vigencia 2018 Realizados Utilizando los Pliegos Tipo/Total de Procesos Contractuales de Malla Vial y Parques de la Vigencia 2018)*100</t>
  </si>
  <si>
    <t>Procesos Contractuales de Malla Vial y Parques de la Vigencia 2018</t>
  </si>
  <si>
    <t>SECOP II</t>
  </si>
  <si>
    <t>Reviosón de documentos publicados en SECP</t>
  </si>
  <si>
    <t>A la fecha no se ha realizado procesos contractuales ni de parques  ni de malla vial , por lo cual se da por cumplido para este trimestre</t>
  </si>
  <si>
    <t>SECOP</t>
  </si>
  <si>
    <r>
      <t>Publicar el</t>
    </r>
    <r>
      <rPr>
        <sz val="14"/>
        <color indexed="10"/>
        <rFont val="Century Gothic"/>
        <family val="2"/>
      </rPr>
      <t xml:space="preserve"> 100% </t>
    </r>
    <r>
      <rPr>
        <sz val="14"/>
        <rFont val="Century Gothic"/>
        <family val="2"/>
      </rPr>
      <t>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r>
  </si>
  <si>
    <t>Porcentaje de Publicación de los Procesos Contractuales del FDL y Modificaciones Contractuales Realizado</t>
  </si>
  <si>
    <t>(Procesos y Modificaciones Contractuales Publicados en el Portal SECOP/Total de Procesos y Modificaciones Contractuales de la Vigencia 2018)*100</t>
  </si>
  <si>
    <t xml:space="preserve"> Publicación de los Procesos Contractuales del FDL y Modificaciones Contractuales </t>
  </si>
  <si>
    <t>SECOP I y SECOP II</t>
  </si>
  <si>
    <t>Área Gestión del Desarrollo Local - Administrativa y finacniera -grupo de contratación</t>
  </si>
  <si>
    <t>a 31 de marzo, se ha suscrito 106 contratos (105 en SECOP II y uno en la tienda virtual) los cuales se hayan publicados en las respectivas plataformas.  En febrero se realizron dos prorrogas y en marzo una.  En marzo se realizaron tres adicones y prorrogas.  Todos estos cambios están publicados en SECOP.
Se realizaron dos liquidaciones que no fueron publicadas a tiempo</t>
  </si>
  <si>
    <r>
      <t xml:space="preserve">Adquirir el </t>
    </r>
    <r>
      <rPr>
        <sz val="14"/>
        <color indexed="10"/>
        <rFont val="Century Gothic"/>
        <family val="2"/>
      </rPr>
      <t>80%</t>
    </r>
    <r>
      <rPr>
        <sz val="14"/>
        <rFont val="Century Gothic"/>
        <family val="2"/>
      </rPr>
      <t xml:space="preserve"> de los bienes de Características Técnicas Uniformes de Común Utilización a través del portal Colombia Compra Eficiente.</t>
    </r>
  </si>
  <si>
    <t>Porcentaje de bienes de caracteristicas tecnicas uniformes de común utilización aquiridos a través del portal CCE</t>
  </si>
  <si>
    <t>Bienes de Características Técnicas Uniformes de Común Utilización a través del portal Colombia Compra Eficiente Aquiridos</t>
  </si>
  <si>
    <t>Secop tienda virtual</t>
  </si>
  <si>
    <t xml:space="preserve">A 31 de marzo se suscribieron los siguientes contratos de BCTU:
No Contrato Valor
322018  $       7.005.066 
322018  $   280.301.623 
1062018  $           500.000 
139892017  $       3.966.393 
263192018  $     41.835.024 
Totales  $   333.608.106 
</t>
  </si>
  <si>
    <t>Aplicar el 100% de los lineamientos establecidos en la Directiva 12 de 2016  o aquella que la mofique o susutituya.</t>
  </si>
  <si>
    <t>Porcentaje de Lineamientos Establecidos en la Directiva 12 de 2016 o Aquella que la Modifique Aplicados</t>
  </si>
  <si>
    <t xml:space="preserve"> (Lineamientos Establecidos en la Directiva 12 de 2016 o Aquella que la Modifique Aplicados/Total de Lineamientos Establecidos en la Directiva 12 de 2016 o Aquella que la Modifique)*100</t>
  </si>
  <si>
    <t>Lineamientos Establecidos en la Directiva 12 de 2016 o Aquella que la Modifique</t>
  </si>
  <si>
    <t>Orefeos enviados a DTH</t>
  </si>
  <si>
    <t>Orfeo ys y contratos suscritos</t>
  </si>
  <si>
    <t>Las solicitudes de NO hay de los CPS se enviaron desde diciembre.   Los procesos suscritos 106 a la fecha, yse encuentran publicados en SECOP</t>
  </si>
  <si>
    <t>seCOP y Orfeo</t>
  </si>
  <si>
    <t>Ejecutar el 100% del plan de implementación del SIPSE local.</t>
  </si>
  <si>
    <t>Porcentaje de Ejecución del Plan de Implementación del SIPSE Local</t>
  </si>
  <si>
    <t>(Acciones Cumplidas del Plan de Implementación de SIPSE Local/Total de Acciones del Plan de Implementación de SIPSE Local)*100</t>
  </si>
  <si>
    <t>Plan de Implementación del SIPSE Local</t>
  </si>
  <si>
    <t>SIPSE
Archivo Físico</t>
  </si>
  <si>
    <t>Planeación
Contratación</t>
  </si>
  <si>
    <t>Asistir al 100% de las jornadas de actualización y unificación de criterios contables con las alcaldías locales bajo el nuevo marco normativo contable programadas por la Dirección Financiera de la SDG</t>
  </si>
  <si>
    <t>Porcentaje de asistencia a las jornadas programadas por la Dirección Financiera de la SDG</t>
  </si>
  <si>
    <t>(No. de jornadas a las que asistió el contador del FDL/No. de jornadas programadas por la Dirección Financiera)*100</t>
  </si>
  <si>
    <t>Asistencia a las jornadas de actualización y unificación de criterios</t>
  </si>
  <si>
    <t>Según informe de la subsecretaría de gestión institucional, la alcaldía local de santafé asistió a las jornadas de unificación de criterios contables citadas por esta dependencia</t>
  </si>
  <si>
    <t>radicado 20184000255093</t>
  </si>
  <si>
    <t>Reportar trimestralmente (Según la alcaldía local se puede cambiar la periodicidad a mensual) al contador del FDL (Vía Orfeo o AGD) el 100% de la información insumo para los estados contables en materia de multas, contratación, almacén, presupuesto, liquidación de contratos, avances de ejecución contractual, entre otros</t>
  </si>
  <si>
    <t>Porcentaje de reporte de información insumo para contabilidad</t>
  </si>
  <si>
    <t>(No. de reportes trimestrales remitidos al contador via Orfeo/No. de trimestres del año)*100
(Según la alcaldía se puede cambiar la periodicidad a mensual)</t>
  </si>
  <si>
    <t>Reportes realizados</t>
  </si>
  <si>
    <t>Los reportes que debe entregar Almacen no se han podido realizar debido a que aún el sistema no ha estado disponible para la opeación normal</t>
  </si>
  <si>
    <t>Archivo de registro de evidencia s el Drive</t>
  </si>
  <si>
    <t>SERVICIO A LA CIUDADANIA</t>
  </si>
  <si>
    <t>Responder el 100% de los requerimientos asignados al proceso/Alcaldia Local durante cada trimestre</t>
  </si>
  <si>
    <t>Porcentaje de Requerimientos Asignados a la Alcaldia Local Respondidos</t>
  </si>
  <si>
    <t>(Cantidad de respuestas oportunas a los requerimientos ciudadanos asignados al proceso/Alcaldía Local durante la vigencia 2018  /Cantidad de requerimientos ciudadanos de la vigencia 2018 asignados al proceso/Alcaldía Local)*100</t>
  </si>
  <si>
    <t xml:space="preserve"> Requerimientos Asignados a la Alcaldia Local Respondidos</t>
  </si>
  <si>
    <t>Funcionario responsable de tecnologia</t>
  </si>
  <si>
    <t>Durante el trimestre se recibieron 55 PQR, de los cuales:
17 fueron trasladados por competencia
17 (7%) al cierre del trimestre estaban vigentes
De los 501 PQR que se debían cerrar en el trimestre: 
220 (44%) se les dio respuesta oportuna 
92 (18%) se se les dió respuesta por fuer de términos
189 (38%)  siguen pendientes de respuesta</t>
  </si>
  <si>
    <t>matriz de PQR de SAC</t>
  </si>
  <si>
    <t>GESTIÓN DEL PATRIMONIO DOCUMENTAL</t>
  </si>
  <si>
    <t>Aplicar la TRD al 100% de la serie contratos en la alcaldía local para la documentación producida entre el 29 de diciembre de 2006 al 29 de septiembre de 2016</t>
  </si>
  <si>
    <t>TRD de contratos aplicada para la serie de contratos en la alcaldía local para la documentación producida entre el 29 de diciembre de 2006 al 29 de septiembre de 2016</t>
  </si>
  <si>
    <t>(No. Contratos con aplicación de la TRD en la alcaldía local/Total de contratos del periodo 2006-2016)*100</t>
  </si>
  <si>
    <t>TRD aplicada serie contratos</t>
  </si>
  <si>
    <t>50% (762)</t>
  </si>
  <si>
    <t>50%(761)</t>
  </si>
  <si>
    <t>Actas de capacitación</t>
  </si>
  <si>
    <t>Área de Gestión Corporativa Local</t>
  </si>
  <si>
    <t xml:space="preserve">Revisión Archivo físico </t>
  </si>
  <si>
    <t xml:space="preserve">GERENCIA DE TI
</t>
  </si>
  <si>
    <t>Cumplir el 100% de los lineamientos de gestión de las TIC imparticas por la DTI del nivel central para la vigencia 2018</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</si>
  <si>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</si>
  <si>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</si>
  <si>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Politicas de Gestión de TIC Impartidas por la DTI Cumplidas</t>
  </si>
  <si>
    <t>Sistema de Gestión Documental
Aplicativo Hola
Archivo área de Sistemas</t>
  </si>
  <si>
    <t>Administrador de red
Alcaldía Local de Antonio Nariño</t>
  </si>
  <si>
    <t>Seguimiento al Porcentaje de Políticas de Gestión TIC</t>
  </si>
  <si>
    <t>Integrar las herramientas de planeación, gestión y control, con enfoque de innovación, mejoramiento continuo, responsabilidad social, desarrollo integral del talento humano y transparencia</t>
  </si>
  <si>
    <t>IMPLEMENTACIÓN DEL MODELO INTEGRADO DE PLANEACIÓN Y GESTIÓN</t>
  </si>
  <si>
    <t>Hacer un(1) ejercicio de evaluación del normograma  aplicables al proceso/Alcaldía Local de conformidad con el procedimiento  "Procedimiento para la identificación y evaluación de requisitos legales"</t>
  </si>
  <si>
    <t>SOTENIBILIDAD DEL SISTEMA DE GESTIÓN</t>
  </si>
  <si>
    <t>Ejercicios de evaluación de los requisitos legales aplicables el proceso/Alcaldía realizados</t>
  </si>
  <si>
    <t>Numero de ejercicios de evaluación de los requisitos legales aplicables el proceso/Alcaldía realizados</t>
  </si>
  <si>
    <t>Fuentes de Requisitos Legales Aplicables al Proceso Registrados</t>
  </si>
  <si>
    <t xml:space="preserve">Herramienta de Registro de Requisitos Legales </t>
  </si>
  <si>
    <t>Líderes de dependenias</t>
  </si>
  <si>
    <t>Meta no programada para el I trimestre</t>
  </si>
  <si>
    <t>Cumplir el 100% de las acciones asignadas al proceso/Alcaldía Local en el Plan de Implementación del Modelo Integrado de Planeación.</t>
  </si>
  <si>
    <t>Porcentaje de cumplimiento de las acciones según el Plan de Implementación del Modelo Integrado de Planeación</t>
  </si>
  <si>
    <t>(Numero de acciones cumplidas de responsabilidad del proceso/Alcaldía Local en el Plan de Implementación del MIPG/Numero total de acciones de responsabilidad del proceso en el Plan de Implementación del MIPG)*100</t>
  </si>
  <si>
    <t>ACCIONES SEGÚN EL PLAN DE IMPLEMENTACIÓN DEL MODELO INTEGRADO DE PLANEACIÓN</t>
  </si>
  <si>
    <t>Seguimiento al Plan de Implementación del MIPG</t>
  </si>
  <si>
    <t>Promotor de la mejora</t>
  </si>
  <si>
    <t>Realizar entrenamiento en puesto de trabajo al 100% de los servidores públicos nuevos vinculados al proceso/Alcaldía Local durante la vigencia</t>
  </si>
  <si>
    <t>Porcentaje de servidores públicos entrenados en puesto de trabajo</t>
  </si>
  <si>
    <t>(Numero de servidores públicos nuevos vinculados al proceso/Alcaldía Local entrenados en puesto de trabajo/Numero total de servidores públicos vinculados al proceso/Alcaldía)*100</t>
  </si>
  <si>
    <t>Porcentaje de personas entrenadas en puesto de trabajo</t>
  </si>
  <si>
    <t>Actas de Reunión</t>
  </si>
  <si>
    <t>A los26 funcionarios nuevos  se realizo  entrenamiento  en el puesto de trabajo.  Ëste estuvo a cargo del líder delgrupo.  Para los funcionaros de bono tipo C el entrenamiento lo realizó la SIS</t>
  </si>
  <si>
    <t>Cumplir con el 100% de las actividades y tareas asignadas al proceso/Alcaldía Local en el PAAC 2018</t>
  </si>
  <si>
    <t>Porcentaje de cumplimiento de las actividades y tareas asignadas al proceso/Alcaldía Local en el PAAC 2018</t>
  </si>
  <si>
    <t>(No. De acciones del plan anticorrupción cumplidas en el trimestre/No. De acciones del plan antocorrupción formuladas para el trimestre en la versión vigente del plan anticorrupción)*100</t>
  </si>
  <si>
    <t>Porcentaje de cumplimiento de las acciones y tareas asignadas en el PAAC 2018</t>
  </si>
  <si>
    <t>Modificacionesl PAAC</t>
  </si>
  <si>
    <t>todos los funcionarios</t>
  </si>
  <si>
    <t>De acuerdo a la asignación de tareas que se verifico con CI, para este trimestre se establecieron y se llevaron a cabo
3.2  se elaboró y piblico el borrador del informe de rendición de cuentas
3.3 Se configuró el sitio WEB para la rendición de cuentas de acuerdo a los lineamientos establecidos por comunicaicones nivel central
3.4 Se publicó tanto en la página WEB de la Alcaldía como en los diferentes medios de comunicación disponibles en la Alcadlía la información referente a la rendición de cuentas
3.8 generar y realizar espacios de diálogo ciudadano
3.10 convocar a la ciudadanía para la rendición de cuentas</t>
  </si>
  <si>
    <t>Página web www.santafe.gov.co menú Entidad / Planeación Plan de rendición de cuentas</t>
  </si>
  <si>
    <t>Desarrollar dos mediciones del desempeño ambiental en el proceso/alcaldía local de acuerdo a la metodología definida por la OAP</t>
  </si>
  <si>
    <t>Mediciones de desempeño ambiental realizadas en el proceso/alcaldia local</t>
  </si>
  <si>
    <t>Numero de mediciones del desempeño ambiental en el proceso/alcaldia local realizados</t>
  </si>
  <si>
    <t>Gestión Ambiental</t>
  </si>
  <si>
    <t>Funcionario responsable PIGA</t>
  </si>
  <si>
    <t>Disminuir a 0 la cantidad de requerimientos ciudadanos vencidos asignados al proceso/Alcaldía local, según el resultado presentado en la vigencia 2017 y la información presentada por Servicio a la ciudadanía</t>
  </si>
  <si>
    <t>Disminución de requerimientos ciudadanos vencidos asignados al proceso/Alcaldía Local</t>
  </si>
  <si>
    <t>Numero de requerimientos ciudadanos vencidos asignados al proceso/Alcaldía Local de la vigencia 2017 - Numero de respuestas realizadas a requerimientos ciudadanos vencidos asignados al proceso/Alcaldía Local de la vigencia 2017</t>
  </si>
  <si>
    <t>DECRECIENTE</t>
  </si>
  <si>
    <t>DP relacionados por SAC Central cvencidos sin respuesta 2017</t>
  </si>
  <si>
    <t>Repore de SAC Central</t>
  </si>
  <si>
    <t>Según informe de servicio a la ciudadanía la alcaldía local de santafé pasó de tener 816 requerimientos ciudadanos vencidos de 2017 a 286 en el primer trimestre del 2018</t>
  </si>
  <si>
    <t>radicado 20184600227103</t>
  </si>
  <si>
    <t>Registrar una (1) buena practica y una (1) experiencia producto de errores operacionales por proceso o Alcaldía Local en la herramienta institucional de Gestión del Conocimiento (AGORA)</t>
  </si>
  <si>
    <t>Buenas practicas y lecciones aprendidas identificadas por proceso o Alcaldía Local en la herramienta de gestión del conocimiento (AGORA)</t>
  </si>
  <si>
    <t>Numero de buenas practicas y lecciones aprendidas registradas por proceso o Alcaldía Local en la herramienta institucional de gestión del conocimiento (AGORA)</t>
  </si>
  <si>
    <t>Buenas y lecciones aprendidas identificadas en la herramienta de gestión del conocimiento  (AGORA)</t>
  </si>
  <si>
    <t>AGORA</t>
  </si>
  <si>
    <t>Para este período no se programó esta actividad</t>
  </si>
  <si>
    <t>Depurar el 100% de las comunicaciones en el aplicativo de gestión documental (a excepción de los derechos de petición)</t>
  </si>
  <si>
    <t>Porcentaje de depuración de las comunicaciones en el aplicatio de gestión documental</t>
  </si>
  <si>
    <t>(Número de comunicaciones depuradas en el aplicativo de gestión documental ORFEO/Numero total de comunicaciones que se encuentran asignadas en el AGD ORFEO)*100</t>
  </si>
  <si>
    <t>Comunicaciones en el aplicativo de gestión documental ORFEO</t>
  </si>
  <si>
    <t>Orfeo</t>
  </si>
  <si>
    <t>Se cuenta con la línea base desde el 02-Mar-2018, No se tomó el dato para el 31_ar2018</t>
  </si>
  <si>
    <t>Información generada por Orfeo en la fecha de corte</t>
  </si>
  <si>
    <t>Cumplir con el 100% de reportes de riesgos del proceso de manera oportuna con destino a la mejora del Sistema de Gestión de la Entidad</t>
  </si>
  <si>
    <t>Cumplimiento en reportes de riesgos de manera oportuna</t>
  </si>
  <si>
    <t>(No. de reportes  de riesgos remitidos oportunamente a la OAP/ No. De reportes de riesgos relacionados con el Sistema de gestion de la entidad)*100</t>
  </si>
  <si>
    <t>Reportes de Riesgos y Servicio No Conforme</t>
  </si>
  <si>
    <t>REPORTES GESTION DEL RIESGO</t>
  </si>
  <si>
    <t>Reporte entregado a más tardar el 16 de abril, cumpliendo con los lineamientos dados.</t>
  </si>
  <si>
    <t>Cumplir el 100% del Plan de Actualización de la documentación del Sistema de Gestión de la Entidad correspondientes al proceso (Nivel Central)</t>
  </si>
  <si>
    <t>Cumplimiento del plan de actualización de los procesos en el marco del Sistema de Gestión</t>
  </si>
  <si>
    <t>(No. De Documentos actualizados según el  Plan/No. De Documentos previstos para actualización en el Plan  )*100</t>
  </si>
  <si>
    <t>Plan de Actualización de la Documentación</t>
  </si>
  <si>
    <t>OFICINA ASESORA DE PLANEACION</t>
  </si>
  <si>
    <t>Mantener el 100% de las acciones de mejora asignadas al proceso/Alcaldía con relación a planes de mejoramiento interno/externo documentadas y vigentes</t>
  </si>
  <si>
    <t>Acciones correctivas documentadas y vigentes</t>
  </si>
  <si>
    <t>(No. De acciones de plan de mejoramiento responsabilidad del proceso documentadas y vigentes/No. De acciones bajo responsabilidad del proceso)*100</t>
  </si>
  <si>
    <t>Planes de mejoramiento</t>
  </si>
  <si>
    <t>El nivel de vencimiento de reportes internos es de 48%, respecto a los planes externos no reporta informe</t>
  </si>
  <si>
    <t>Nivel de vencimiento planes internos</t>
  </si>
  <si>
    <t>Nivel de vencimiento planes externos</t>
  </si>
  <si>
    <t>Realizar la publicación del 100% de la información relacionada con el proceso/Alcaldía atendiendo los lineamientos de la ley 1712 de 2014</t>
  </si>
  <si>
    <t>Información publicada según lineamientos de la ley de transparencia 1712 de 2014</t>
  </si>
  <si>
    <t>(No.criterios cumplidos según la herramienta de medición de requisitos e indice de transparencia/No. Criterios definidos según la herramienta de medición de requisitos e indice de transparencia)*100</t>
  </si>
  <si>
    <t>Cantidad de resmas de papel de la presente vigencia</t>
  </si>
  <si>
    <t>Consumo de Papel</t>
  </si>
  <si>
    <t>En atención al registro de publicaciones de los lineamientos de la Ley 1712 de 2014  se encuentran 2 criterios por cumplir</t>
  </si>
  <si>
    <t>http://www.santafe.gov.co/transparencia/instrumentos-gestion-informacion-publica/relacionados-informacion</t>
  </si>
  <si>
    <t>TOTAL PLAN DE GESTIÓN</t>
  </si>
  <si>
    <t>Porcentaje de Cumplimiento Trimestre I</t>
  </si>
  <si>
    <t>Porcentaje de Cumplimiento Trimestre II</t>
  </si>
  <si>
    <t>Porcentaje de Cumplimiento Trimestre III</t>
  </si>
  <si>
    <t>Porcentaje de Cumplimiento Trimestre IV</t>
  </si>
  <si>
    <t>Porcentaje de Cumplimiento PLAN DE GESTIÓN 2017</t>
  </si>
  <si>
    <t>A la rendición de cuenta 2017 aisistieron 255 personas y a la del 2018 757 personas</t>
  </si>
  <si>
    <t>Se realizaronn 13 operativos verificando 64  establecimientos de comercio los días: 12, 13, 20, 26 , dos el 27 de abril , 11,22 y 31 Mayo, Dos 08 y 22 Junio</t>
  </si>
  <si>
    <t>Se realizaron 07 operativos de control de integridad urbanistica en los cerros orientales</t>
  </si>
  <si>
    <t>Esta acción esta solo programada para el primer trimestre.  Ya está cumplida</t>
  </si>
  <si>
    <t>1 Crónica para visibilizar el foro centro juventud 2018
2 Crónica con el tema de subred de salud
3. Campaña visibilización de la Alcaldía (Video para redes sociales sobre las ferias de servicios en san Victorino,  Video del circuito de artistas centro de Bogotá para redes, Dotaciones a adulto mayor, videos sobre las vacaciones recreativas)
4. Video campaña Tapa huecos
5. Campañas medio ambiente (vacunación de perros y gatos, semana ambiental, video del Río Bogotá)</t>
  </si>
  <si>
    <t>1. Campaña clima laboral ()
2. Video día de las madres
3.Video día del padre y pieza grafica 
4, Crónica de ejemplo de superación</t>
  </si>
  <si>
    <t>ASTOS</t>
  </si>
  <si>
    <t>ASTOS DE FUNCIONAMIENTO</t>
  </si>
  <si>
    <t>33                                             I</t>
  </si>
  <si>
    <t>NVERSIÓN</t>
  </si>
  <si>
    <t>cuenta</t>
  </si>
  <si>
    <t>proyecto</t>
  </si>
  <si>
    <t>Codigo</t>
  </si>
  <si>
    <t>Descripción</t>
  </si>
  <si>
    <t>Presupuesto</t>
  </si>
  <si>
    <t>Suspension</t>
  </si>
  <si>
    <t>Aprobado</t>
  </si>
  <si>
    <t>Enero</t>
  </si>
  <si>
    <t>Febrero</t>
  </si>
  <si>
    <t>Marzo</t>
  </si>
  <si>
    <t>Abril</t>
  </si>
  <si>
    <t>Mayo</t>
  </si>
  <si>
    <t>Junio</t>
  </si>
  <si>
    <t>Rezago</t>
  </si>
  <si>
    <t>Juluio</t>
  </si>
  <si>
    <t>Ago</t>
  </si>
  <si>
    <t>Sep</t>
  </si>
  <si>
    <t>Oct</t>
  </si>
  <si>
    <t>Nov</t>
  </si>
  <si>
    <t>Dic</t>
  </si>
  <si>
    <t>Gastos de computador</t>
  </si>
  <si>
    <t>Combustibles Lubricantes y Llantas</t>
  </si>
  <si>
    <t>Materiales y suministros</t>
  </si>
  <si>
    <t>Arrendamientos</t>
  </si>
  <si>
    <t>Gastos de Transporte y Comunicación</t>
  </si>
  <si>
    <t>Impresos y  Publicaciones</t>
  </si>
  <si>
    <t>Mantenimiento Entidad</t>
  </si>
  <si>
    <t>Seguros Entidad</t>
  </si>
  <si>
    <t>Seguros de Vida Ediles</t>
  </si>
  <si>
    <t>Seguros de Salud Ediles</t>
  </si>
  <si>
    <t>Energía</t>
  </si>
  <si>
    <t>Acueducto y alcantarillado</t>
  </si>
  <si>
    <t>Aseo</t>
  </si>
  <si>
    <t>Teléfono</t>
  </si>
  <si>
    <t>Promoción Institucional</t>
  </si>
  <si>
    <t>Otros Gastos Generales</t>
  </si>
  <si>
    <t>Acueducto y Alcantarillado</t>
  </si>
  <si>
    <t>Cuidando mis primeros pasos</t>
  </si>
  <si>
    <t>Santa Fe por una vejez digna</t>
  </si>
  <si>
    <t>Santa Fe incluyente</t>
  </si>
  <si>
    <t>Mejorando ambientes de aprendizaje para</t>
  </si>
  <si>
    <t>Una localidad artística, deportiva, cultural</t>
  </si>
  <si>
    <t>SANTA FE TERRITORIO LEGAL</t>
  </si>
  <si>
    <t>MEJORES PARQUES PARA LA INTEGR</t>
  </si>
  <si>
    <t>Construyendo espacios para la gente</t>
  </si>
  <si>
    <t>Por un espacio publico mejor para todos</t>
  </si>
  <si>
    <t>Santa Fe, territorio seguro</t>
  </si>
  <si>
    <t>Renaturalizando las zonas verdes de San</t>
  </si>
  <si>
    <t>Santa Fe por una ruralidad emprendedora</t>
  </si>
  <si>
    <t>Santa Fe al día</t>
  </si>
  <si>
    <t>Voz para todos</t>
  </si>
  <si>
    <t>Cuidando mis primeros paso</t>
  </si>
  <si>
    <t>Santa Fe territorio legal</t>
  </si>
  <si>
    <t>Mejores parques para la integración socia</t>
  </si>
  <si>
    <t>OBLIGACIONES POR PAGAR VIGENCI</t>
  </si>
  <si>
    <t>Total</t>
  </si>
  <si>
    <t>1er</t>
  </si>
  <si>
    <t>2do</t>
  </si>
  <si>
    <t>3er</t>
  </si>
  <si>
    <t>4to</t>
  </si>
  <si>
    <t>toal</t>
  </si>
  <si>
    <t>OXP</t>
  </si>
  <si>
    <t>Inver</t>
  </si>
  <si>
    <t>Presupuesto recalculado</t>
  </si>
  <si>
    <t>200</t>
  </si>
  <si>
    <t>300</t>
  </si>
  <si>
    <t>400</t>
  </si>
  <si>
    <t>100</t>
  </si>
  <si>
    <t>501</t>
  </si>
  <si>
    <t>601</t>
  </si>
  <si>
    <t>604</t>
  </si>
  <si>
    <t>605</t>
  </si>
  <si>
    <t>801</t>
  </si>
  <si>
    <t>802</t>
  </si>
  <si>
    <t>803</t>
  </si>
  <si>
    <t>804</t>
  </si>
  <si>
    <t>900</t>
  </si>
  <si>
    <t>1314</t>
  </si>
  <si>
    <t>1315</t>
  </si>
  <si>
    <t>1316</t>
  </si>
  <si>
    <t>1317</t>
  </si>
  <si>
    <t>1318</t>
  </si>
  <si>
    <t>1319</t>
  </si>
  <si>
    <t>1320</t>
  </si>
  <si>
    <t>1321</t>
  </si>
  <si>
    <t>1322</t>
  </si>
  <si>
    <t>1323</t>
  </si>
  <si>
    <t>1324</t>
  </si>
  <si>
    <t>1325</t>
  </si>
  <si>
    <t>1326</t>
  </si>
  <si>
    <t>1327</t>
  </si>
  <si>
    <t>total 331</t>
  </si>
  <si>
    <t>total 312</t>
  </si>
  <si>
    <t>totales</t>
  </si>
  <si>
    <t>Proceso</t>
  </si>
  <si>
    <t>Acumulado</t>
  </si>
  <si>
    <t>% Proceso</t>
  </si>
  <si>
    <t>Cumplimiento</t>
  </si>
  <si>
    <t>% ejecución</t>
  </si>
  <si>
    <t>GPT</t>
  </si>
  <si>
    <t>Pública terrirorial</t>
  </si>
  <si>
    <t>0&amp;</t>
  </si>
  <si>
    <t>GFPFH</t>
  </si>
  <si>
    <t>DDHH</t>
  </si>
  <si>
    <t>GRE</t>
  </si>
  <si>
    <t>Relaciones estratégicas</t>
  </si>
  <si>
    <t>GCE</t>
  </si>
  <si>
    <t>Comunicaciones estratégicas</t>
  </si>
  <si>
    <t>GCL</t>
  </si>
  <si>
    <t>Corporativa Local</t>
  </si>
  <si>
    <t>GAC</t>
  </si>
  <si>
    <t>Atención a la Ciudadanía</t>
  </si>
  <si>
    <t>GPD</t>
  </si>
  <si>
    <t>Patrimonio documental</t>
  </si>
  <si>
    <t>TIC</t>
  </si>
  <si>
    <t>Transversales</t>
  </si>
  <si>
    <t>Bienes de caraterísitcas unicas</t>
  </si>
  <si>
    <t>Contratos 1er trimestre BCTU</t>
  </si>
  <si>
    <t>Producto</t>
  </si>
  <si>
    <t>Valor</t>
  </si>
  <si>
    <t>Contrato</t>
  </si>
  <si>
    <t>Extintores</t>
  </si>
  <si>
    <t>Correo certificado</t>
  </si>
  <si>
    <t>Adición aseo</t>
  </si>
  <si>
    <t>equipos computo</t>
  </si>
  <si>
    <t>Papeleria</t>
  </si>
  <si>
    <t>Combustible</t>
  </si>
  <si>
    <t>Vigilancia</t>
  </si>
  <si>
    <t>Elementos de seguridad</t>
  </si>
  <si>
    <t>Totales</t>
  </si>
  <si>
    <t>Inicial</t>
  </si>
  <si>
    <t>Compromisos</t>
  </si>
  <si>
    <t>Giros</t>
  </si>
  <si>
    <t>3.3.1</t>
  </si>
  <si>
    <t>3,3,6</t>
  </si>
  <si>
    <t>3,1,8</t>
  </si>
  <si>
    <t>PQR</t>
  </si>
  <si>
    <t>Resuelto en términos</t>
  </si>
  <si>
    <t>Vencido resuelto</t>
  </si>
  <si>
    <t>Vencido sin resolver</t>
  </si>
  <si>
    <t>Vigente</t>
  </si>
  <si>
    <t>Ene</t>
  </si>
  <si>
    <t>Feb</t>
  </si>
  <si>
    <t>Mar</t>
  </si>
  <si>
    <t>ttal 1er trim</t>
  </si>
  <si>
    <t>%</t>
  </si>
  <si>
    <t>corte 29-dic-2017</t>
  </si>
  <si>
    <t>corte 31/03/2018</t>
  </si>
  <si>
    <t>corte 30/04/2018</t>
  </si>
  <si>
    <t>corte 31/05/2018</t>
  </si>
  <si>
    <t>corte 30/06/2018</t>
  </si>
  <si>
    <t>Activas</t>
  </si>
  <si>
    <t>Cerradas</t>
  </si>
  <si>
    <t>Base</t>
  </si>
  <si>
    <t>3A</t>
  </si>
  <si>
    <t>3B</t>
  </si>
  <si>
    <t>3C</t>
  </si>
  <si>
    <t>3D</t>
  </si>
  <si>
    <t>Belen</t>
  </si>
  <si>
    <t>Candelaria</t>
  </si>
  <si>
    <t>Centro Administrativo</t>
  </si>
  <si>
    <t>Egipto</t>
  </si>
  <si>
    <t>La Catedral</t>
  </si>
  <si>
    <t>Las Aguas</t>
  </si>
  <si>
    <t>corte 01-Ene-2017</t>
  </si>
  <si>
    <t>Linea Base</t>
  </si>
  <si>
    <t>Activos</t>
  </si>
  <si>
    <t>Cerrados</t>
  </si>
  <si>
    <t>Meta</t>
  </si>
  <si>
    <t>Corte 23-Mar-2018</t>
  </si>
  <si>
    <t>Corte 31-Mar-2018</t>
  </si>
  <si>
    <t>Vigencia</t>
  </si>
  <si>
    <t>&gt;2015</t>
  </si>
  <si>
    <t>&gt;2016</t>
  </si>
  <si>
    <t>Ttal</t>
  </si>
  <si>
    <t xml:space="preserve">% </t>
  </si>
  <si>
    <t>% cierre</t>
  </si>
  <si>
    <t>Año</t>
  </si>
  <si>
    <t>Mes</t>
  </si>
  <si>
    <t>Obras</t>
  </si>
  <si>
    <t>EC</t>
  </si>
  <si>
    <t xml:space="preserve"> </t>
  </si>
  <si>
    <t>EP</t>
  </si>
  <si>
    <t>En CJ</t>
  </si>
  <si>
    <t>DP</t>
  </si>
  <si>
    <t>Al 01-Ene-2018 se tenía 802 expedientes activos en las inspecciones de policia anteriores a la Ley 1801,  a 30-Jun se tienen  743, es decir, se han cerrado 59 expedients que equivalen al 7%</t>
  </si>
  <si>
    <t>Se tiene $28.492.093.000 como presupuesto inicial.  Al 30-Jun-2018, los compromisos suscritos fueron de  $7,970,897,927.00</t>
  </si>
  <si>
    <t>Se tiene $28.492.093.000 como presupuesto inicial. Al 30-Jun-2018, los giros realizados  fueron de $2,710,942,418</t>
  </si>
  <si>
    <t>Para el rubro 3.1.8 se tiene $222.067.612 como presupuesto inicial y a 30-Jun-2018  pagos acumulados por $121,682,631
Para el rubro 3.3.6 se tiene $22.702.930.014 como presupuesto inicial y a 30-Jun-2018 pagos acumulados por $2.740.159.031
En total se tiene$22.924.997.626  como presupuesto inicial y a  30-Jun-2018  pagos acumulados por $5.788.242.952
En resumen $2.815.978.620 /   $5.788.242.952 =25,25%</t>
  </si>
  <si>
    <t>Al 30-Jun-2018, se publico el proceso FDLSF-LP-003-2018 para contratacion de malla vial y se utilizaron los pliegos tipo</t>
  </si>
  <si>
    <t>En el trimestre se recibieron 12 requerimientos de los cuales 10 (83,3%) se respondieron en oportunidad y dos no tuvieron la respuesta en términos (16,7%)</t>
  </si>
  <si>
    <t>Se realizaron cuatro (4) operativos de espacio público</t>
  </si>
  <si>
    <t>Informe de avance PDL 2017 - 2020 corte a 30-Jun-2018</t>
  </si>
  <si>
    <t>Se han ejecutado procesos de los que estaban contratados.</t>
  </si>
  <si>
    <t>Orfeo y BD de SAC</t>
  </si>
  <si>
    <t>Durante el trimestre (8 mar  a 08-Jun-2018) se recibieron847 PQR, de los cuales:
14 fueron trasladados por competencia, es decir se deben revisar 833 pqr
405 (48,2%) se les dio respuesta oportuna 
187 (22,45%) se se les dió respuesta por fuer de términos
241 (28,93%)  siguen pendientes de respuesta</t>
  </si>
  <si>
    <t>Reportes de orfeo al core 30-06-2018 y BD de SAC</t>
  </si>
  <si>
    <t>Se realizó un opeativo con sensibilizacione de manejo de ruido, uno para verificaión de animales en el verjon.  Se reporta adicionalmente uno que se realizo en el primer trimestre y que no se había reportaro</t>
  </si>
  <si>
    <t>NO PROGRAMADO.  Se programao el cumplimiento al final de l año. Al 30-Jun-2018 se tiene un avance del 50%</t>
  </si>
  <si>
    <t>No tiene un metodo de verificación objetivo.  Los Inspectores informn que todo los que les llega por querella lo avocam</t>
  </si>
  <si>
    <t>SI ACTUA</t>
  </si>
  <si>
    <t xml:space="preserve">De Abril a Mayo se han realizado 45 novedades, tal como se relacioa e la tabla siguiente y todas ellas quedaron publicadas en SECOP y tienda virtual
Tipo                                    ABRIL              MAYO                 JUNIO                     Total general
CONTRATOS                        2                          1                          2                                    5
MODIFICACIONES             7                           8                          5                                    20
NOVEDADES                        9                           9                          2                                    20
Total general                    18                           18                        9                                    45
</t>
  </si>
  <si>
    <t>Contratos2do trimestre BCTU</t>
  </si>
  <si>
    <t>A 3 de junio se suscribieron los siguientes contratos de BCTU:
No Contrato Valor
27000  $       83.178.869 
Es decir se tiene un acumulado de $416.786,975 (30%)</t>
  </si>
  <si>
    <t>En abril, se envío solicitud de aval para adición del contrato de salones comunales (20185320004023) y en junio 2018 se envio el estudio previo de malla vial</t>
  </si>
  <si>
    <t>No se ha entregado BUP,  tramite de pagos no incluidos en el SECOP en el trimestre.  Para abril fue 53,3% para mayo 63,3% y para juniom 73,3% para un prom,edio del trimestre de 63,3%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</si>
</sst>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quot;$&quot;* #,##0_-;_-&quot;$&quot;* &quot;-&quot;_-;_-@_-"/>
    <numFmt numFmtId="41" formatCode="_-* #,##0_-;\-* #,##0_-;_-* &quot;-&quot;_-;_-@_-"/>
    <numFmt numFmtId="164" formatCode="[$$-240A]\ #,##0.00"/>
    <numFmt numFmtId="165" formatCode="0.0"/>
    <numFmt numFmtId="166" formatCode="0.000"/>
    <numFmt numFmtId="167" formatCode="0.0%"/>
    <numFmt numFmtId="168" formatCode="_-* #,##0.000_-;\-* #,##0.000_-;_-* &quot;-&quot;_-;_-@_-"/>
  </numFmts>
  <fonts count="28" x14ac:knownFonts="1">
    <font>
      <sz val="11"/>
      <color theme="1"/>
      <name val="Calibri"/>
      <family val="2"/>
      <scheme val="minor"/>
    </font>
    <font>
      <sz val="11"/>
      <color theme="1"/>
      <name val="Calibri"/>
      <family val="2"/>
      <scheme val="minor"/>
    </font>
    <font>
      <sz val="12"/>
      <color theme="1"/>
      <name val="Century Gothic"/>
      <family val="2"/>
    </font>
    <font>
      <sz val="12"/>
      <name val="Century Gothic"/>
      <family val="2"/>
    </font>
    <font>
      <sz val="12"/>
      <color indexed="16"/>
      <name val="Century Gothic"/>
      <family val="2"/>
    </font>
    <font>
      <sz val="14"/>
      <color indexed="16"/>
      <name val="Century Gothic"/>
      <family val="2"/>
    </font>
    <font>
      <sz val="14"/>
      <name val="Century Gothic"/>
      <family val="2"/>
    </font>
    <font>
      <sz val="12"/>
      <color indexed="8"/>
      <name val="Century Gothic"/>
      <family val="2"/>
    </font>
    <font>
      <sz val="14"/>
      <color theme="1"/>
      <name val="Century Gothic"/>
      <family val="2"/>
    </font>
    <font>
      <b/>
      <sz val="12"/>
      <name val="Century Gothic"/>
      <family val="2"/>
    </font>
    <font>
      <b/>
      <sz val="14"/>
      <name val="Century Gothic"/>
      <family val="2"/>
    </font>
    <font>
      <b/>
      <sz val="12"/>
      <color theme="1"/>
      <name val="Century Gothic"/>
      <family val="2"/>
    </font>
    <font>
      <sz val="10"/>
      <color indexed="8"/>
      <name val="Century Gothic"/>
      <family val="2"/>
    </font>
    <font>
      <b/>
      <sz val="14"/>
      <color theme="1"/>
      <name val="Century Gothic"/>
      <family val="2"/>
    </font>
    <font>
      <sz val="18"/>
      <color rgb="FF00000A"/>
      <name val="Arial"/>
      <family val="2"/>
    </font>
    <font>
      <b/>
      <sz val="28"/>
      <color theme="1"/>
      <name val="Arial"/>
      <family val="2"/>
    </font>
    <font>
      <sz val="18"/>
      <color theme="1"/>
      <name val="Arial"/>
      <family val="2"/>
    </font>
    <font>
      <sz val="16"/>
      <color theme="1"/>
      <name val="Arial"/>
      <family val="2"/>
    </font>
    <font>
      <sz val="14"/>
      <color indexed="10"/>
      <name val="Century Gothic"/>
      <family val="2"/>
    </font>
    <font>
      <sz val="18"/>
      <name val="Arial"/>
      <family val="2"/>
    </font>
    <font>
      <sz val="10"/>
      <name val="Arial"/>
      <family val="2"/>
    </font>
    <font>
      <sz val="14"/>
      <color rgb="FF000000"/>
      <name val="Century Gothic"/>
      <family val="2"/>
    </font>
    <font>
      <sz val="16"/>
      <name val="Arial"/>
      <family val="2"/>
    </font>
    <font>
      <b/>
      <sz val="8"/>
      <color indexed="81"/>
      <name val="Tahoma"/>
      <family val="2"/>
    </font>
    <font>
      <sz val="8"/>
      <color indexed="81"/>
      <name val="Tahoma"/>
      <family val="2"/>
    </font>
    <font>
      <sz val="10"/>
      <color rgb="FF000000"/>
      <name val="Times New Roman"/>
      <family val="1"/>
    </font>
    <font>
      <sz val="10"/>
      <color rgb="FF000000"/>
      <name val="Century Gothic"/>
      <family val="2"/>
    </font>
    <font>
      <sz val="10"/>
      <name val="Century Gothic"/>
      <family val="2"/>
    </font>
  </fonts>
  <fills count="2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indexed="9"/>
        <bgColor indexed="64"/>
      </patternFill>
    </fill>
    <fill>
      <patternFill patternType="solid">
        <fgColor rgb="FF0070C0"/>
        <bgColor indexed="64"/>
      </patternFill>
    </fill>
    <fill>
      <patternFill patternType="solid">
        <fgColor theme="8"/>
        <bgColor indexed="64"/>
      </patternFill>
    </fill>
    <fill>
      <patternFill patternType="solid">
        <fgColor theme="8" tint="-0.249977111117893"/>
        <bgColor indexed="64"/>
      </patternFill>
    </fill>
    <fill>
      <patternFill patternType="solid">
        <fgColor rgb="FF00B05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6"/>
        <bgColor indexed="64"/>
      </patternFill>
    </fill>
    <fill>
      <patternFill patternType="solid">
        <fgColor theme="2" tint="-9.9978637043366805E-2"/>
        <bgColor indexed="64"/>
      </patternFill>
    </fill>
    <fill>
      <patternFill patternType="solid">
        <fgColor theme="3"/>
        <bgColor indexed="64"/>
      </patternFill>
    </fill>
    <fill>
      <patternFill patternType="solid">
        <fgColor theme="5"/>
        <bgColor indexed="64"/>
      </patternFill>
    </fill>
    <fill>
      <patternFill patternType="solid">
        <fgColor theme="7"/>
        <bgColor indexed="64"/>
      </patternFill>
    </fill>
    <fill>
      <patternFill patternType="solid">
        <fgColor theme="0"/>
        <bgColor rgb="FFD7E4BD"/>
      </patternFill>
    </fill>
    <fill>
      <patternFill patternType="solid">
        <fgColor theme="9"/>
        <bgColor indexed="64"/>
      </patternFill>
    </fill>
    <fill>
      <patternFill patternType="solid">
        <fgColor theme="0" tint="-0.34998626667073579"/>
        <bgColor indexed="64"/>
      </patternFill>
    </fill>
    <fill>
      <patternFill patternType="solid">
        <fgColor rgb="FFD6D6D6"/>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55"/>
      </left>
      <right style="thin">
        <color indexed="55"/>
      </right>
      <top style="thin">
        <color indexed="55"/>
      </top>
      <bottom style="thin">
        <color indexed="55"/>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rgb="FF1A1A1A"/>
      </left>
      <right style="thin">
        <color rgb="FF1A1A1A"/>
      </right>
      <top style="thin">
        <color rgb="FF1A1A1A"/>
      </top>
      <bottom style="thin">
        <color rgb="FF1A1A1A"/>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double">
        <color theme="0" tint="-0.24994659260841701"/>
      </top>
      <bottom style="thin">
        <color theme="0" tint="-0.24994659260841701"/>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s>
  <cellStyleXfs count="6">
    <xf numFmtId="0" fontId="0" fillId="0" borderId="0"/>
    <xf numFmtId="41" fontId="1" fillId="0" borderId="0" applyFont="0" applyFill="0" applyBorder="0" applyAlignment="0" applyProtection="0"/>
    <xf numFmtId="9" fontId="1" fillId="0" borderId="0" applyFont="0" applyFill="0" applyBorder="0" applyAlignment="0" applyProtection="0"/>
    <xf numFmtId="0" fontId="20" fillId="0" borderId="0"/>
    <xf numFmtId="42" fontId="1" fillId="0" borderId="0" applyFont="0" applyFill="0" applyBorder="0" applyAlignment="0" applyProtection="0"/>
    <xf numFmtId="0" fontId="25" fillId="0" borderId="0"/>
  </cellStyleXfs>
  <cellXfs count="496">
    <xf numFmtId="0" fontId="0" fillId="0" borderId="0" xfId="0"/>
    <xf numFmtId="0" fontId="2" fillId="0" borderId="0" xfId="0" applyFont="1"/>
    <xf numFmtId="0" fontId="2" fillId="3" borderId="0" xfId="0" applyFont="1" applyFill="1"/>
    <xf numFmtId="0" fontId="3" fillId="5" borderId="1" xfId="0" applyFont="1" applyFill="1" applyBorder="1" applyAlignment="1">
      <alignment vertical="center" wrapText="1"/>
    </xf>
    <xf numFmtId="0" fontId="3" fillId="5" borderId="3" xfId="0" applyFont="1" applyFill="1" applyBorder="1" applyAlignment="1">
      <alignment horizontal="center" vertical="center" wrapText="1"/>
    </xf>
    <xf numFmtId="4" fontId="3" fillId="5" borderId="7" xfId="0" applyNumberFormat="1" applyFont="1" applyFill="1" applyBorder="1" applyAlignment="1">
      <alignment vertical="center" wrapText="1"/>
    </xf>
    <xf numFmtId="0" fontId="3" fillId="5" borderId="7" xfId="0" applyFont="1" applyFill="1" applyBorder="1" applyAlignment="1">
      <alignment vertical="center" wrapText="1"/>
    </xf>
    <xf numFmtId="4" fontId="3" fillId="7" borderId="7" xfId="0" applyNumberFormat="1" applyFont="1" applyFill="1" applyBorder="1" applyAlignment="1">
      <alignment vertical="center" wrapText="1"/>
    </xf>
    <xf numFmtId="0" fontId="3" fillId="5" borderId="8" xfId="0" applyFont="1" applyFill="1" applyBorder="1" applyAlignment="1">
      <alignment vertical="center" wrapText="1"/>
    </xf>
    <xf numFmtId="0" fontId="2" fillId="5" borderId="0" xfId="0" applyFont="1" applyFill="1"/>
    <xf numFmtId="0" fontId="4" fillId="6" borderId="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8" borderId="11" xfId="0" applyFont="1" applyFill="1" applyBorder="1" applyAlignment="1" applyProtection="1">
      <alignment horizontal="left" vertical="center" wrapText="1"/>
    </xf>
    <xf numFmtId="0" fontId="6" fillId="8" borderId="12" xfId="0" applyFont="1" applyFill="1" applyBorder="1" applyAlignment="1" applyProtection="1">
      <alignment horizontal="left" vertical="center" wrapText="1"/>
    </xf>
    <xf numFmtId="0" fontId="7" fillId="5" borderId="14" xfId="0" applyFont="1" applyFill="1" applyBorder="1" applyAlignment="1">
      <alignment vertical="center" wrapText="1"/>
    </xf>
    <xf numFmtId="0" fontId="7" fillId="5" borderId="0" xfId="0" applyFont="1" applyFill="1" applyBorder="1" applyAlignment="1">
      <alignment vertical="center" wrapText="1"/>
    </xf>
    <xf numFmtId="0" fontId="7" fillId="3" borderId="0" xfId="0" applyFont="1" applyFill="1" applyBorder="1" applyAlignment="1">
      <alignment vertical="center" wrapText="1"/>
    </xf>
    <xf numFmtId="0" fontId="3" fillId="5" borderId="14" xfId="0" applyFont="1" applyFill="1" applyBorder="1" applyAlignment="1">
      <alignment horizontal="left" vertical="center" wrapText="1"/>
    </xf>
    <xf numFmtId="0" fontId="3" fillId="5" borderId="0" xfId="0" applyFont="1" applyFill="1" applyBorder="1" applyAlignment="1">
      <alignment horizontal="left" vertical="center" wrapText="1"/>
    </xf>
    <xf numFmtId="0" fontId="6" fillId="5" borderId="0" xfId="0" applyFont="1" applyFill="1" applyBorder="1" applyAlignment="1">
      <alignment horizontal="justify" vertical="center" wrapText="1"/>
    </xf>
    <xf numFmtId="4" fontId="3" fillId="5" borderId="0" xfId="0" applyNumberFormat="1" applyFont="1" applyFill="1" applyBorder="1" applyAlignment="1">
      <alignment horizontal="left" vertical="center" wrapText="1"/>
    </xf>
    <xf numFmtId="4" fontId="3" fillId="7" borderId="0" xfId="0" applyNumberFormat="1" applyFont="1" applyFill="1" applyBorder="1" applyAlignment="1">
      <alignment horizontal="left" vertical="center" wrapText="1"/>
    </xf>
    <xf numFmtId="0" fontId="2" fillId="5" borderId="0" xfId="0" applyFont="1" applyFill="1" applyBorder="1" applyAlignment="1">
      <alignment horizontal="center" vertical="center"/>
    </xf>
    <xf numFmtId="0" fontId="2" fillId="5" borderId="0" xfId="0" applyFont="1" applyFill="1" applyBorder="1" applyAlignment="1">
      <alignment vertical="center"/>
    </xf>
    <xf numFmtId="0" fontId="7" fillId="5"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2" fillId="5" borderId="0" xfId="0" applyFont="1" applyFill="1" applyAlignment="1">
      <alignment horizontal="center"/>
    </xf>
    <xf numFmtId="4" fontId="7" fillId="7" borderId="0" xfId="0" applyNumberFormat="1" applyFont="1" applyFill="1" applyBorder="1" applyAlignment="1">
      <alignment horizontal="center" vertical="center" wrapText="1"/>
    </xf>
    <xf numFmtId="0" fontId="3" fillId="5" borderId="0" xfId="0" applyFont="1" applyFill="1" applyBorder="1" applyAlignment="1">
      <alignment horizontal="center" vertical="center" wrapText="1"/>
    </xf>
    <xf numFmtId="0" fontId="8" fillId="5" borderId="0" xfId="0" applyFont="1" applyFill="1" applyAlignment="1">
      <alignment horizontal="justify" vertical="center" wrapText="1"/>
    </xf>
    <xf numFmtId="4" fontId="2" fillId="5" borderId="0" xfId="0" applyNumberFormat="1" applyFont="1" applyFill="1"/>
    <xf numFmtId="4" fontId="2" fillId="7" borderId="0" xfId="0" applyNumberFormat="1" applyFont="1" applyFill="1"/>
    <xf numFmtId="0" fontId="3" fillId="10" borderId="17" xfId="0" applyFont="1" applyFill="1" applyBorder="1" applyAlignment="1">
      <alignment vertical="center" wrapText="1"/>
    </xf>
    <xf numFmtId="0" fontId="3" fillId="10" borderId="19" xfId="0" applyFont="1" applyFill="1" applyBorder="1" applyAlignment="1">
      <alignment vertical="center" wrapText="1"/>
    </xf>
    <xf numFmtId="0" fontId="3" fillId="11" borderId="24" xfId="0" applyFont="1" applyFill="1" applyBorder="1" applyAlignment="1">
      <alignment horizontal="center" vertical="center" wrapText="1"/>
    </xf>
    <xf numFmtId="0" fontId="3" fillId="14" borderId="25"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9" fillId="11" borderId="8" xfId="0" applyFont="1" applyFill="1" applyBorder="1" applyAlignment="1">
      <alignment horizontal="center" vertical="center" wrapText="1"/>
    </xf>
    <xf numFmtId="0" fontId="9" fillId="11" borderId="1" xfId="0" applyFont="1" applyFill="1" applyBorder="1" applyAlignment="1">
      <alignment horizontal="center" vertical="center" wrapText="1"/>
    </xf>
    <xf numFmtId="4" fontId="9" fillId="11" borderId="1" xfId="0" applyNumberFormat="1" applyFont="1" applyFill="1" applyBorder="1" applyAlignment="1">
      <alignment horizontal="center" vertical="center" wrapText="1"/>
    </xf>
    <xf numFmtId="4" fontId="9" fillId="7" borderId="1" xfId="0" applyNumberFormat="1" applyFont="1" applyFill="1" applyBorder="1" applyAlignment="1" applyProtection="1">
      <alignment horizontal="center" vertical="center" wrapText="1"/>
    </xf>
    <xf numFmtId="0" fontId="9" fillId="13"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11" fillId="0" borderId="0" xfId="0" applyFont="1"/>
    <xf numFmtId="0" fontId="3" fillId="9" borderId="27" xfId="0" applyFont="1" applyFill="1" applyBorder="1" applyAlignment="1">
      <alignment horizontal="center" vertical="center" wrapText="1"/>
    </xf>
    <xf numFmtId="0" fontId="3" fillId="9" borderId="27" xfId="0" applyFont="1" applyFill="1" applyBorder="1" applyAlignment="1">
      <alignment vertical="center" wrapText="1"/>
    </xf>
    <xf numFmtId="0" fontId="6" fillId="11" borderId="28" xfId="0" applyFont="1" applyFill="1" applyBorder="1" applyAlignment="1">
      <alignment horizontal="justify" vertical="center" wrapText="1"/>
    </xf>
    <xf numFmtId="0" fontId="3" fillId="11" borderId="29"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3" fillId="11" borderId="2" xfId="0" applyFont="1" applyFill="1" applyBorder="1" applyAlignment="1">
      <alignment horizontal="center" vertical="center" wrapText="1"/>
    </xf>
    <xf numFmtId="4" fontId="3" fillId="11" borderId="2" xfId="0" applyNumberFormat="1" applyFont="1" applyFill="1" applyBorder="1" applyAlignment="1">
      <alignment horizontal="center" vertical="center" wrapText="1"/>
    </xf>
    <xf numFmtId="4" fontId="2" fillId="7" borderId="2" xfId="0" applyNumberFormat="1" applyFont="1" applyFill="1" applyBorder="1" applyProtection="1"/>
    <xf numFmtId="4" fontId="3" fillId="7" borderId="2" xfId="0" applyNumberFormat="1" applyFont="1" applyFill="1" applyBorder="1" applyAlignment="1" applyProtection="1">
      <alignment horizontal="center" vertical="center" wrapText="1"/>
    </xf>
    <xf numFmtId="0" fontId="3" fillId="13"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14" borderId="2" xfId="0" applyFont="1" applyFill="1" applyBorder="1" applyAlignment="1">
      <alignment horizontal="center" vertical="center" wrapText="1"/>
    </xf>
    <xf numFmtId="0" fontId="3" fillId="14" borderId="30" xfId="0" applyFont="1" applyFill="1" applyBorder="1" applyAlignment="1">
      <alignment horizontal="center" vertical="center" wrapText="1"/>
    </xf>
    <xf numFmtId="0" fontId="3" fillId="14" borderId="31"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2" fillId="5" borderId="17" xfId="0" applyFont="1" applyFill="1" applyBorder="1" applyAlignment="1" applyProtection="1">
      <alignment vertical="center" textRotation="90" wrapText="1"/>
      <protection locked="0"/>
    </xf>
    <xf numFmtId="0" fontId="2" fillId="16" borderId="15" xfId="0" applyFont="1" applyFill="1" applyBorder="1" applyAlignment="1" applyProtection="1">
      <alignment vertical="center" wrapText="1"/>
      <protection locked="0"/>
    </xf>
    <xf numFmtId="0" fontId="6" fillId="5" borderId="5" xfId="0" applyFont="1" applyFill="1" applyBorder="1" applyAlignment="1" applyProtection="1">
      <alignment horizontal="justify" vertical="center" wrapText="1"/>
      <protection locked="0"/>
    </xf>
    <xf numFmtId="9" fontId="2" fillId="5" borderId="5" xfId="2"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5" borderId="5" xfId="0" applyFont="1" applyFill="1" applyBorder="1" applyAlignment="1">
      <alignment vertical="center" wrapText="1"/>
    </xf>
    <xf numFmtId="4" fontId="2" fillId="5" borderId="5" xfId="0" applyNumberFormat="1" applyFont="1" applyFill="1" applyBorder="1" applyAlignment="1" applyProtection="1">
      <alignment horizontal="center" vertical="center" wrapText="1"/>
      <protection locked="0"/>
    </xf>
    <xf numFmtId="0" fontId="2" fillId="5" borderId="32" xfId="0" applyFont="1" applyFill="1" applyBorder="1" applyAlignment="1" applyProtection="1">
      <alignment horizontal="center" vertical="center" wrapText="1"/>
      <protection locked="0"/>
    </xf>
    <xf numFmtId="4" fontId="2" fillId="7" borderId="5" xfId="0" applyNumberFormat="1" applyFont="1" applyFill="1" applyBorder="1" applyAlignment="1" applyProtection="1">
      <alignment horizontal="center" vertical="center" wrapText="1"/>
    </xf>
    <xf numFmtId="9" fontId="2" fillId="7" borderId="5" xfId="2" applyFont="1" applyFill="1" applyBorder="1" applyAlignment="1" applyProtection="1">
      <alignment horizontal="center" vertical="center" wrapText="1"/>
    </xf>
    <xf numFmtId="9" fontId="2" fillId="7" borderId="2" xfId="2" applyFont="1" applyFill="1" applyBorder="1" applyAlignment="1" applyProtection="1">
      <alignment horizontal="center" vertical="center" wrapText="1"/>
    </xf>
    <xf numFmtId="0" fontId="12" fillId="8" borderId="33"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left" vertical="center" wrapText="1"/>
    </xf>
    <xf numFmtId="164" fontId="2" fillId="5" borderId="5" xfId="0" applyNumberFormat="1"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xf>
    <xf numFmtId="9" fontId="2" fillId="5" borderId="5" xfId="0" applyNumberFormat="1" applyFont="1" applyFill="1" applyBorder="1" applyAlignment="1" applyProtection="1">
      <alignment horizontal="center" vertical="center" wrapText="1"/>
    </xf>
    <xf numFmtId="0" fontId="2" fillId="3" borderId="5" xfId="0" applyNumberFormat="1" applyFont="1" applyFill="1" applyBorder="1" applyAlignment="1" applyProtection="1">
      <alignment horizontal="center" vertical="center" wrapText="1"/>
    </xf>
    <xf numFmtId="0" fontId="3" fillId="5" borderId="5" xfId="2" applyNumberFormat="1" applyFont="1" applyFill="1" applyBorder="1" applyAlignment="1" applyProtection="1">
      <alignment horizontal="center" vertical="center" wrapText="1"/>
    </xf>
    <xf numFmtId="0" fontId="2" fillId="5" borderId="5" xfId="0" applyFont="1" applyFill="1" applyBorder="1" applyAlignment="1" applyProtection="1">
      <alignment horizontal="justify" vertical="center" wrapText="1"/>
    </xf>
    <xf numFmtId="0" fontId="2" fillId="5" borderId="5" xfId="0" applyFont="1" applyFill="1" applyBorder="1" applyAlignment="1">
      <alignment horizontal="center" vertical="center" wrapText="1"/>
    </xf>
    <xf numFmtId="9" fontId="2" fillId="5" borderId="5" xfId="0" applyNumberFormat="1" applyFont="1" applyFill="1" applyBorder="1" applyAlignment="1">
      <alignment horizontal="center" vertical="center" wrapText="1"/>
    </xf>
    <xf numFmtId="0" fontId="2" fillId="5" borderId="5" xfId="0" applyNumberFormat="1" applyFont="1" applyFill="1" applyBorder="1" applyAlignment="1" applyProtection="1">
      <alignment horizontal="center" vertical="center" wrapText="1"/>
      <protection locked="0"/>
    </xf>
    <xf numFmtId="0" fontId="3" fillId="5" borderId="5" xfId="2" applyNumberFormat="1" applyFont="1" applyFill="1" applyBorder="1" applyAlignment="1">
      <alignment horizontal="center" vertical="center" wrapText="1"/>
    </xf>
    <xf numFmtId="0" fontId="2" fillId="5" borderId="5" xfId="0" applyFont="1" applyFill="1" applyBorder="1" applyAlignment="1" applyProtection="1">
      <alignment horizontal="left" vertical="center" wrapText="1"/>
      <protection locked="0"/>
    </xf>
    <xf numFmtId="0" fontId="3" fillId="5" borderId="25" xfId="2" applyNumberFormat="1" applyFont="1" applyFill="1" applyBorder="1" applyAlignment="1">
      <alignment horizontal="center" vertical="center" wrapText="1"/>
    </xf>
    <xf numFmtId="0" fontId="2" fillId="5" borderId="6" xfId="0" applyFont="1" applyFill="1" applyBorder="1" applyAlignment="1" applyProtection="1">
      <alignment horizontal="left" vertical="center" wrapText="1"/>
      <protection locked="0"/>
    </xf>
    <xf numFmtId="0" fontId="3" fillId="5" borderId="34" xfId="0" applyFont="1" applyFill="1" applyBorder="1" applyAlignment="1">
      <alignment horizontal="center" vertical="center" wrapText="1"/>
    </xf>
    <xf numFmtId="0" fontId="2" fillId="5" borderId="19" xfId="0" applyFont="1" applyFill="1" applyBorder="1" applyAlignment="1" applyProtection="1">
      <alignment vertical="center" textRotation="90" wrapText="1"/>
      <protection locked="0"/>
    </xf>
    <xf numFmtId="0" fontId="2" fillId="16" borderId="18" xfId="0" applyFont="1" applyFill="1" applyBorder="1" applyAlignment="1" applyProtection="1">
      <alignment vertical="center" wrapText="1"/>
      <protection locked="0"/>
    </xf>
    <xf numFmtId="0" fontId="6" fillId="5" borderId="1" xfId="0" applyFont="1" applyFill="1" applyBorder="1" applyAlignment="1" applyProtection="1">
      <alignment horizontal="justify" vertical="center" wrapText="1"/>
      <protection locked="0"/>
    </xf>
    <xf numFmtId="9" fontId="2" fillId="5" borderId="1" xfId="2"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locked="0"/>
    </xf>
    <xf numFmtId="0" fontId="2" fillId="5" borderId="2" xfId="0" applyFont="1" applyFill="1" applyBorder="1" applyAlignment="1">
      <alignment vertical="center" wrapText="1"/>
    </xf>
    <xf numFmtId="4" fontId="2" fillId="5" borderId="1" xfId="0" applyNumberFormat="1" applyFont="1" applyFill="1" applyBorder="1" applyAlignment="1" applyProtection="1">
      <alignment horizontal="center" vertical="center" wrapText="1"/>
      <protection locked="0"/>
    </xf>
    <xf numFmtId="9" fontId="2" fillId="7" borderId="1" xfId="2" applyFont="1" applyFill="1" applyBorder="1" applyAlignment="1" applyProtection="1">
      <alignment horizontal="center" vertical="center" wrapText="1"/>
    </xf>
    <xf numFmtId="0" fontId="2" fillId="5" borderId="35"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left" vertical="center" wrapText="1"/>
    </xf>
    <xf numFmtId="164" fontId="2" fillId="5"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justify" vertical="center" wrapText="1"/>
      <protection locked="0"/>
    </xf>
    <xf numFmtId="9" fontId="2" fillId="5" borderId="1" xfId="2" applyFont="1" applyFill="1" applyBorder="1" applyAlignment="1" applyProtection="1">
      <alignment horizontal="center" vertical="center" wrapText="1"/>
      <protection locked="0"/>
    </xf>
    <xf numFmtId="0" fontId="3" fillId="5" borderId="2" xfId="0" applyFont="1" applyFill="1" applyBorder="1" applyAlignment="1">
      <alignment vertical="center" wrapText="1"/>
    </xf>
    <xf numFmtId="4" fontId="2" fillId="5" borderId="2" xfId="0" applyNumberFormat="1"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left" vertical="center" wrapText="1"/>
    </xf>
    <xf numFmtId="164" fontId="2" fillId="5" borderId="2" xfId="0" applyNumberFormat="1" applyFont="1" applyFill="1" applyBorder="1" applyAlignment="1" applyProtection="1">
      <alignment horizontal="center" vertical="center" wrapText="1"/>
      <protection locked="0"/>
    </xf>
    <xf numFmtId="9" fontId="2" fillId="3" borderId="32" xfId="2" applyFont="1" applyFill="1" applyBorder="1" applyAlignment="1" applyProtection="1">
      <alignment horizontal="center" vertical="center" wrapText="1"/>
    </xf>
    <xf numFmtId="9" fontId="3" fillId="5" borderId="5" xfId="2" applyFont="1" applyFill="1" applyBorder="1" applyAlignment="1" applyProtection="1">
      <alignment horizontal="center" vertical="center" wrapText="1"/>
    </xf>
    <xf numFmtId="0" fontId="2" fillId="5" borderId="32" xfId="0" applyFont="1" applyFill="1" applyBorder="1" applyAlignment="1" applyProtection="1">
      <alignment horizontal="justify" vertical="center" wrapText="1"/>
    </xf>
    <xf numFmtId="0" fontId="2" fillId="5" borderId="32" xfId="0" applyNumberFormat="1" applyFont="1" applyFill="1" applyBorder="1" applyAlignment="1" applyProtection="1">
      <alignment horizontal="center" vertical="center" wrapText="1"/>
      <protection locked="0"/>
    </xf>
    <xf numFmtId="0" fontId="2" fillId="5" borderId="32" xfId="0" applyFont="1" applyFill="1" applyBorder="1" applyAlignment="1" applyProtection="1">
      <alignment horizontal="left" vertical="center" wrapText="1"/>
      <protection locked="0"/>
    </xf>
    <xf numFmtId="0" fontId="2" fillId="5" borderId="36" xfId="0" applyFont="1" applyFill="1" applyBorder="1" applyAlignment="1" applyProtection="1">
      <alignment horizontal="left" vertical="center" wrapText="1"/>
      <protection locked="0"/>
    </xf>
    <xf numFmtId="0" fontId="9" fillId="7" borderId="37" xfId="0" applyFont="1" applyFill="1" applyBorder="1" applyAlignment="1">
      <alignment horizontal="center" vertical="center" wrapText="1"/>
    </xf>
    <xf numFmtId="0" fontId="2" fillId="16" borderId="38" xfId="0" applyFont="1" applyFill="1" applyBorder="1" applyAlignment="1" applyProtection="1">
      <alignment vertical="center" wrapText="1"/>
      <protection locked="0"/>
    </xf>
    <xf numFmtId="0" fontId="13" fillId="7" borderId="38" xfId="0" applyFont="1" applyFill="1" applyBorder="1" applyAlignment="1" applyProtection="1">
      <alignment horizontal="center" vertical="center" wrapText="1"/>
      <protection locked="0"/>
    </xf>
    <xf numFmtId="9" fontId="11" fillId="7" borderId="38" xfId="2" applyFont="1" applyFill="1" applyBorder="1" applyAlignment="1" applyProtection="1">
      <alignment horizontal="center" vertical="center" wrapText="1"/>
      <protection locked="0"/>
    </xf>
    <xf numFmtId="0" fontId="11" fillId="7" borderId="39" xfId="0" applyFont="1" applyFill="1" applyBorder="1" applyAlignment="1" applyProtection="1">
      <alignment horizontal="center" vertical="center" wrapText="1"/>
      <protection locked="0"/>
    </xf>
    <xf numFmtId="0" fontId="11" fillId="7" borderId="40" xfId="0" applyFont="1" applyFill="1" applyBorder="1" applyAlignment="1">
      <alignment vertical="center" wrapText="1"/>
    </xf>
    <xf numFmtId="0" fontId="9" fillId="7" borderId="40" xfId="0" applyFont="1" applyFill="1" applyBorder="1" applyAlignment="1">
      <alignment vertical="center" wrapText="1"/>
    </xf>
    <xf numFmtId="4" fontId="11" fillId="7" borderId="40" xfId="0" applyNumberFormat="1" applyFont="1" applyFill="1" applyBorder="1" applyAlignment="1" applyProtection="1">
      <alignment horizontal="center" vertical="center" wrapText="1"/>
      <protection locked="0"/>
    </xf>
    <xf numFmtId="0" fontId="11" fillId="7" borderId="32" xfId="0" applyFont="1" applyFill="1" applyBorder="1" applyAlignment="1" applyProtection="1">
      <alignment horizontal="center" vertical="center" wrapText="1"/>
      <protection locked="0"/>
    </xf>
    <xf numFmtId="4" fontId="11" fillId="7" borderId="40" xfId="0" applyNumberFormat="1" applyFont="1" applyFill="1" applyBorder="1" applyAlignment="1" applyProtection="1">
      <alignment horizontal="center" vertical="center" wrapText="1"/>
    </xf>
    <xf numFmtId="0" fontId="11" fillId="7" borderId="40" xfId="0" applyFont="1" applyFill="1" applyBorder="1" applyAlignment="1" applyProtection="1">
      <alignment horizontal="center" vertical="center" wrapText="1"/>
      <protection locked="0"/>
    </xf>
    <xf numFmtId="0" fontId="11" fillId="7" borderId="40" xfId="0" applyFont="1" applyFill="1" applyBorder="1" applyAlignment="1" applyProtection="1">
      <alignment horizontal="left" vertical="center" wrapText="1"/>
    </xf>
    <xf numFmtId="164" fontId="11" fillId="7" borderId="40" xfId="0" applyNumberFormat="1" applyFont="1" applyFill="1" applyBorder="1" applyAlignment="1" applyProtection="1">
      <alignment horizontal="center" vertical="center" wrapText="1"/>
      <protection locked="0"/>
    </xf>
    <xf numFmtId="0" fontId="11" fillId="7" borderId="40" xfId="0" applyFont="1" applyFill="1" applyBorder="1" applyAlignment="1" applyProtection="1">
      <alignment horizontal="center" vertical="center" wrapText="1"/>
    </xf>
    <xf numFmtId="9" fontId="11" fillId="7" borderId="5" xfId="0" applyNumberFormat="1" applyFont="1" applyFill="1" applyBorder="1" applyAlignment="1" applyProtection="1">
      <alignment horizontal="center" vertical="center" wrapText="1"/>
    </xf>
    <xf numFmtId="0" fontId="11" fillId="3" borderId="40" xfId="0" applyNumberFormat="1" applyFont="1" applyFill="1" applyBorder="1" applyAlignment="1" applyProtection="1">
      <alignment horizontal="center" vertical="center" wrapText="1"/>
    </xf>
    <xf numFmtId="0" fontId="9" fillId="7" borderId="5" xfId="2" applyNumberFormat="1" applyFont="1" applyFill="1" applyBorder="1" applyAlignment="1" applyProtection="1">
      <alignment horizontal="center" vertical="center" wrapText="1"/>
    </xf>
    <xf numFmtId="0" fontId="11" fillId="7" borderId="40" xfId="0" applyFont="1" applyFill="1" applyBorder="1" applyAlignment="1" applyProtection="1">
      <alignment horizontal="justify" vertical="center" wrapText="1"/>
    </xf>
    <xf numFmtId="0" fontId="11" fillId="7" borderId="40" xfId="0" applyFont="1" applyFill="1" applyBorder="1" applyAlignment="1">
      <alignment horizontal="center" vertical="center" wrapText="1"/>
    </xf>
    <xf numFmtId="9" fontId="11" fillId="7" borderId="5" xfId="0" applyNumberFormat="1" applyFont="1" applyFill="1" applyBorder="1" applyAlignment="1">
      <alignment horizontal="center" vertical="center" wrapText="1"/>
    </xf>
    <xf numFmtId="0" fontId="11" fillId="7" borderId="40" xfId="0" applyNumberFormat="1" applyFont="1" applyFill="1" applyBorder="1" applyAlignment="1" applyProtection="1">
      <alignment horizontal="center" vertical="center" wrapText="1"/>
      <protection locked="0"/>
    </xf>
    <xf numFmtId="0" fontId="9" fillId="7" borderId="5" xfId="2" applyNumberFormat="1" applyFont="1" applyFill="1" applyBorder="1" applyAlignment="1">
      <alignment horizontal="center" vertical="center" wrapText="1"/>
    </xf>
    <xf numFmtId="0" fontId="11" fillId="7" borderId="40" xfId="0" applyFont="1" applyFill="1" applyBorder="1" applyAlignment="1" applyProtection="1">
      <alignment horizontal="left" vertical="center" wrapText="1"/>
      <protection locked="0"/>
    </xf>
    <xf numFmtId="0" fontId="9" fillId="7" borderId="25" xfId="2" applyNumberFormat="1" applyFont="1" applyFill="1" applyBorder="1" applyAlignment="1">
      <alignment horizontal="center" vertical="center" wrapText="1"/>
    </xf>
    <xf numFmtId="0" fontId="11" fillId="7" borderId="41" xfId="0" applyFont="1" applyFill="1" applyBorder="1" applyAlignment="1" applyProtection="1">
      <alignment horizontal="left" vertical="center" wrapText="1"/>
      <protection locked="0"/>
    </xf>
    <xf numFmtId="0" fontId="11" fillId="7" borderId="0" xfId="0" applyFont="1" applyFill="1"/>
    <xf numFmtId="0" fontId="2" fillId="17" borderId="15" xfId="0" applyFont="1" applyFill="1" applyBorder="1" applyAlignment="1" applyProtection="1">
      <alignment vertical="center" wrapText="1"/>
      <protection locked="0"/>
    </xf>
    <xf numFmtId="0" fontId="6" fillId="5" borderId="5" xfId="0" applyFont="1" applyFill="1" applyBorder="1" applyAlignment="1">
      <alignment horizontal="justify" vertical="center" wrapText="1"/>
    </xf>
    <xf numFmtId="9" fontId="2" fillId="5" borderId="5" xfId="2" applyFont="1" applyFill="1" applyBorder="1" applyAlignment="1">
      <alignment horizontal="center" vertical="center" wrapText="1"/>
    </xf>
    <xf numFmtId="0" fontId="2" fillId="5" borderId="5" xfId="0" applyFont="1" applyFill="1" applyBorder="1" applyAlignment="1" applyProtection="1">
      <alignment horizontal="justify" vertical="center" wrapText="1"/>
      <protection locked="0"/>
    </xf>
    <xf numFmtId="0" fontId="2" fillId="5" borderId="40" xfId="0" applyFont="1" applyFill="1" applyBorder="1" applyAlignment="1" applyProtection="1">
      <alignment horizontal="left" vertical="center" wrapText="1"/>
    </xf>
    <xf numFmtId="9" fontId="2" fillId="5" borderId="5" xfId="2" applyFont="1" applyFill="1" applyBorder="1" applyAlignment="1" applyProtection="1">
      <alignment horizontal="center" vertical="center" wrapText="1"/>
    </xf>
    <xf numFmtId="9" fontId="2" fillId="3" borderId="5" xfId="2" applyFont="1" applyFill="1" applyBorder="1" applyAlignment="1" applyProtection="1">
      <alignment horizontal="center" vertical="center" wrapText="1"/>
    </xf>
    <xf numFmtId="0" fontId="2" fillId="17" borderId="42" xfId="0" applyFont="1" applyFill="1" applyBorder="1" applyAlignment="1" applyProtection="1">
      <alignment vertical="center" wrapText="1"/>
      <protection locked="0"/>
    </xf>
    <xf numFmtId="9" fontId="11" fillId="7" borderId="38" xfId="2" applyFont="1" applyFill="1" applyBorder="1" applyAlignment="1">
      <alignment horizontal="center" vertical="center" wrapText="1"/>
    </xf>
    <xf numFmtId="0" fontId="11" fillId="7" borderId="43" xfId="0" applyFont="1" applyFill="1" applyBorder="1" applyAlignment="1" applyProtection="1">
      <alignment horizontal="center" vertical="center" wrapText="1"/>
      <protection locked="0"/>
    </xf>
    <xf numFmtId="0" fontId="11" fillId="7" borderId="44" xfId="0" applyFont="1" applyFill="1" applyBorder="1" applyAlignment="1">
      <alignment vertical="center" wrapText="1"/>
    </xf>
    <xf numFmtId="0" fontId="11" fillId="7" borderId="44" xfId="0" applyFont="1" applyFill="1" applyBorder="1" applyAlignment="1" applyProtection="1">
      <alignment horizontal="justify" vertical="center" wrapText="1"/>
      <protection locked="0"/>
    </xf>
    <xf numFmtId="4" fontId="11" fillId="7" borderId="45" xfId="0" applyNumberFormat="1" applyFont="1" applyFill="1" applyBorder="1" applyAlignment="1" applyProtection="1">
      <alignment horizontal="center" vertical="center" wrapText="1"/>
      <protection locked="0"/>
    </xf>
    <xf numFmtId="4" fontId="11" fillId="7" borderId="40" xfId="0" applyNumberFormat="1" applyFont="1" applyFill="1" applyBorder="1" applyAlignment="1" applyProtection="1">
      <alignment horizontal="justify" vertical="center" wrapText="1"/>
    </xf>
    <xf numFmtId="0" fontId="11" fillId="7" borderId="40" xfId="0" applyFont="1" applyFill="1" applyBorder="1" applyAlignment="1">
      <alignment vertical="center"/>
    </xf>
    <xf numFmtId="0" fontId="2" fillId="18" borderId="17" xfId="0" applyFont="1" applyFill="1" applyBorder="1" applyAlignment="1">
      <alignment vertical="center" wrapText="1"/>
    </xf>
    <xf numFmtId="0" fontId="6" fillId="5" borderId="46" xfId="0" applyFont="1" applyFill="1" applyBorder="1" applyAlignment="1">
      <alignment horizontal="left" vertical="center" wrapText="1"/>
    </xf>
    <xf numFmtId="9" fontId="2" fillId="5" borderId="24" xfId="2" applyFont="1" applyFill="1" applyBorder="1" applyAlignment="1">
      <alignment horizontal="center" vertical="center" wrapText="1"/>
    </xf>
    <xf numFmtId="0" fontId="2" fillId="7" borderId="5" xfId="1" applyNumberFormat="1" applyFont="1" applyFill="1" applyBorder="1" applyAlignment="1" applyProtection="1">
      <alignment horizontal="center" vertical="center" wrapText="1"/>
    </xf>
    <xf numFmtId="0" fontId="2" fillId="7" borderId="5" xfId="0" applyNumberFormat="1" applyFont="1" applyFill="1" applyBorder="1" applyAlignment="1" applyProtection="1">
      <alignment horizontal="center" vertical="center" wrapText="1"/>
    </xf>
    <xf numFmtId="0" fontId="2" fillId="5" borderId="5" xfId="0" applyNumberFormat="1" applyFont="1" applyFill="1" applyBorder="1" applyAlignment="1">
      <alignment horizontal="center" vertical="center" wrapText="1"/>
    </xf>
    <xf numFmtId="0" fontId="2" fillId="18" borderId="19" xfId="0" applyFont="1" applyFill="1" applyBorder="1" applyAlignment="1">
      <alignment vertical="center" wrapText="1"/>
    </xf>
    <xf numFmtId="0" fontId="6" fillId="5" borderId="47" xfId="0" applyFont="1" applyFill="1" applyBorder="1" applyAlignment="1">
      <alignment horizontal="left" vertical="center" wrapText="1"/>
    </xf>
    <xf numFmtId="9" fontId="2" fillId="5" borderId="8" xfId="2"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5" xfId="0" applyFont="1" applyFill="1" applyBorder="1" applyAlignment="1" applyProtection="1">
      <alignment horizontal="justify" vertical="center" wrapText="1"/>
      <protection locked="0"/>
    </xf>
    <xf numFmtId="4" fontId="2" fillId="5" borderId="35" xfId="0" applyNumberFormat="1" applyFont="1" applyFill="1" applyBorder="1" applyAlignment="1" applyProtection="1">
      <alignment horizontal="center" vertical="center" wrapText="1"/>
      <protection locked="0"/>
    </xf>
    <xf numFmtId="0" fontId="2" fillId="7" borderId="35" xfId="0" applyNumberFormat="1" applyFont="1" applyFill="1" applyBorder="1" applyAlignment="1" applyProtection="1">
      <alignment horizontal="center" vertical="center" wrapText="1"/>
    </xf>
    <xf numFmtId="0" fontId="2" fillId="5" borderId="12" xfId="0" applyFont="1" applyFill="1" applyBorder="1" applyAlignment="1" applyProtection="1">
      <alignment horizontal="left" vertical="center" wrapText="1"/>
    </xf>
    <xf numFmtId="0" fontId="2" fillId="5" borderId="5" xfId="0" applyNumberFormat="1" applyFont="1" applyFill="1" applyBorder="1" applyAlignment="1" applyProtection="1">
      <alignment horizontal="center" vertical="center" wrapText="1"/>
    </xf>
    <xf numFmtId="9" fontId="3" fillId="5" borderId="5" xfId="2" applyNumberFormat="1" applyFont="1" applyFill="1" applyBorder="1" applyAlignment="1" applyProtection="1">
      <alignment horizontal="center" vertical="center" wrapText="1"/>
    </xf>
    <xf numFmtId="0" fontId="2" fillId="5" borderId="1" xfId="0" applyFont="1" applyFill="1" applyBorder="1" applyAlignment="1">
      <alignment horizontal="center" vertical="center" wrapText="1"/>
    </xf>
    <xf numFmtId="0" fontId="2" fillId="18" borderId="38" xfId="0" applyFont="1" applyFill="1" applyBorder="1" applyAlignment="1">
      <alignment vertical="center" wrapText="1"/>
    </xf>
    <xf numFmtId="0" fontId="13" fillId="7" borderId="48" xfId="0" applyFont="1" applyFill="1" applyBorder="1" applyAlignment="1" applyProtection="1">
      <alignment horizontal="center" vertical="center" wrapText="1"/>
      <protection locked="0"/>
    </xf>
    <xf numFmtId="9" fontId="11" fillId="7" borderId="48" xfId="2" applyFont="1" applyFill="1" applyBorder="1" applyAlignment="1">
      <alignment horizontal="center" vertical="center" wrapText="1"/>
    </xf>
    <xf numFmtId="0" fontId="11" fillId="7" borderId="38" xfId="0" applyFont="1" applyFill="1" applyBorder="1" applyAlignment="1">
      <alignment vertical="center" wrapText="1"/>
    </xf>
    <xf numFmtId="0" fontId="3" fillId="5" borderId="26" xfId="0" applyFont="1" applyFill="1" applyBorder="1" applyAlignment="1" applyProtection="1">
      <alignment horizontal="center" vertical="center" wrapText="1"/>
    </xf>
    <xf numFmtId="0" fontId="2" fillId="5" borderId="19" xfId="0" applyFont="1" applyFill="1" applyBorder="1" applyAlignment="1" applyProtection="1">
      <alignment vertical="center" textRotation="90" wrapText="1"/>
    </xf>
    <xf numFmtId="0" fontId="2" fillId="15" borderId="18" xfId="0" applyFont="1" applyFill="1" applyBorder="1" applyAlignment="1" applyProtection="1">
      <alignment vertical="center" wrapText="1"/>
    </xf>
    <xf numFmtId="0" fontId="14" fillId="0" borderId="1" xfId="0" applyFont="1" applyBorder="1" applyAlignment="1" applyProtection="1">
      <alignment vertical="center" wrapText="1"/>
    </xf>
    <xf numFmtId="9" fontId="15" fillId="5" borderId="35" xfId="2" applyFont="1" applyFill="1" applyBorder="1" applyAlignment="1" applyProtection="1">
      <alignment horizontal="center" vertical="center" wrapText="1"/>
    </xf>
    <xf numFmtId="0" fontId="16" fillId="5" borderId="35" xfId="0" applyFont="1" applyFill="1" applyBorder="1" applyAlignment="1" applyProtection="1">
      <alignment horizontal="center" vertical="center" wrapText="1"/>
    </xf>
    <xf numFmtId="0" fontId="16" fillId="5" borderId="35" xfId="0" applyFont="1" applyFill="1" applyBorder="1" applyAlignment="1" applyProtection="1">
      <alignment vertical="center" wrapText="1"/>
    </xf>
    <xf numFmtId="0" fontId="16" fillId="5" borderId="35" xfId="2" applyNumberFormat="1" applyFont="1" applyFill="1" applyBorder="1" applyAlignment="1" applyProtection="1">
      <alignment horizontal="center" vertical="center" wrapText="1"/>
    </xf>
    <xf numFmtId="1" fontId="16" fillId="5" borderId="35" xfId="0" applyNumberFormat="1" applyFont="1" applyFill="1" applyBorder="1" applyAlignment="1" applyProtection="1">
      <alignment horizontal="center" vertical="center" wrapText="1"/>
    </xf>
    <xf numFmtId="0" fontId="17" fillId="5" borderId="35" xfId="0" applyFont="1" applyFill="1" applyBorder="1" applyAlignment="1" applyProtection="1">
      <alignment horizontal="center" vertical="center" wrapText="1"/>
    </xf>
    <xf numFmtId="0" fontId="17" fillId="5" borderId="27"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164" fontId="2" fillId="5" borderId="5" xfId="0" applyNumberFormat="1" applyFont="1" applyFill="1" applyBorder="1" applyAlignment="1" applyProtection="1">
      <alignment horizontal="center" vertical="center" wrapText="1"/>
    </xf>
    <xf numFmtId="0" fontId="2" fillId="3" borderId="5" xfId="2" applyNumberFormat="1" applyFont="1" applyFill="1" applyBorder="1" applyAlignment="1" applyProtection="1">
      <alignment horizontal="center" vertical="center" wrapText="1"/>
    </xf>
    <xf numFmtId="0" fontId="3" fillId="5" borderId="25" xfId="2" applyNumberFormat="1" applyFont="1" applyFill="1" applyBorder="1" applyAlignment="1" applyProtection="1">
      <alignment horizontal="center" vertical="center" wrapText="1"/>
    </xf>
    <xf numFmtId="0" fontId="2" fillId="5" borderId="6" xfId="0" applyFont="1" applyFill="1" applyBorder="1" applyAlignment="1" applyProtection="1">
      <alignment horizontal="left" vertical="center" wrapText="1"/>
    </xf>
    <xf numFmtId="0" fontId="2" fillId="0" borderId="0" xfId="0" applyFont="1" applyProtection="1"/>
    <xf numFmtId="0" fontId="3" fillId="5" borderId="34" xfId="0" applyFont="1" applyFill="1" applyBorder="1" applyAlignment="1" applyProtection="1">
      <alignment horizontal="center" vertical="center" wrapText="1"/>
    </xf>
    <xf numFmtId="9" fontId="15" fillId="5" borderId="1" xfId="2"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1" fontId="16" fillId="5" borderId="1" xfId="0" applyNumberFormat="1" applyFont="1" applyFill="1" applyBorder="1" applyAlignment="1" applyProtection="1">
      <alignment horizontal="center" vertical="center" wrapText="1"/>
    </xf>
    <xf numFmtId="0" fontId="16" fillId="5" borderId="1" xfId="2" applyNumberFormat="1"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164" fontId="2" fillId="5" borderId="1" xfId="0" applyNumberFormat="1" applyFont="1" applyFill="1" applyBorder="1" applyAlignment="1" applyProtection="1">
      <alignment horizontal="center" vertical="center" wrapText="1"/>
    </xf>
    <xf numFmtId="0" fontId="2" fillId="15" borderId="18" xfId="0" applyFont="1" applyFill="1" applyBorder="1" applyAlignment="1" applyProtection="1">
      <alignment vertical="center" wrapText="1"/>
      <protection locked="0"/>
    </xf>
    <xf numFmtId="9" fontId="2" fillId="5" borderId="47" xfId="2"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wrapText="1"/>
      <protection locked="0"/>
    </xf>
    <xf numFmtId="0" fontId="2" fillId="5" borderId="1" xfId="0" applyFont="1" applyFill="1" applyBorder="1" applyAlignment="1">
      <alignment vertical="center" wrapText="1"/>
    </xf>
    <xf numFmtId="0" fontId="2" fillId="7" borderId="1" xfId="0" applyNumberFormat="1" applyFont="1" applyFill="1" applyBorder="1" applyAlignment="1" applyProtection="1">
      <alignment horizontal="center" vertical="center" wrapText="1"/>
    </xf>
    <xf numFmtId="165" fontId="3" fillId="5" borderId="5" xfId="2" applyNumberFormat="1" applyFont="1" applyFill="1" applyBorder="1" applyAlignment="1" applyProtection="1">
      <alignment horizontal="center" vertical="center" wrapText="1"/>
    </xf>
    <xf numFmtId="0" fontId="2" fillId="0" borderId="0" xfId="0" applyFont="1" applyAlignment="1" applyProtection="1">
      <alignment vertical="center" wrapText="1"/>
    </xf>
    <xf numFmtId="0" fontId="19" fillId="0" borderId="1" xfId="0" applyFont="1" applyFill="1" applyBorder="1" applyAlignment="1" applyProtection="1">
      <alignment horizontal="justify" vertical="center" wrapText="1"/>
    </xf>
    <xf numFmtId="9" fontId="15" fillId="5" borderId="1" xfId="2" applyFont="1" applyFill="1" applyBorder="1" applyAlignment="1" applyProtection="1">
      <alignment horizontal="center" vertical="center" wrapText="1"/>
      <protection locked="0"/>
    </xf>
    <xf numFmtId="0" fontId="16" fillId="5" borderId="1" xfId="0" applyFont="1" applyFill="1" applyBorder="1" applyAlignment="1" applyProtection="1">
      <alignment horizontal="center" vertical="center" wrapText="1"/>
      <protection locked="0"/>
    </xf>
    <xf numFmtId="0" fontId="16" fillId="5" borderId="1" xfId="0" applyFont="1" applyFill="1" applyBorder="1" applyAlignment="1">
      <alignment vertical="center" wrapText="1"/>
    </xf>
    <xf numFmtId="0" fontId="14" fillId="0" borderId="1" xfId="0" applyFont="1" applyBorder="1" applyAlignment="1">
      <alignment horizontal="justify" vertical="center"/>
    </xf>
    <xf numFmtId="9" fontId="16" fillId="5" borderId="1" xfId="0" applyNumberFormat="1"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protection locked="0"/>
    </xf>
    <xf numFmtId="0" fontId="3" fillId="5" borderId="37" xfId="0" applyFont="1" applyFill="1" applyBorder="1" applyAlignment="1">
      <alignment horizontal="center" vertical="center" wrapText="1"/>
    </xf>
    <xf numFmtId="0" fontId="14" fillId="0" borderId="0" xfId="0" applyFont="1" applyAlignment="1" applyProtection="1">
      <alignment vertical="center" wrapText="1"/>
    </xf>
    <xf numFmtId="0" fontId="14" fillId="0" borderId="1" xfId="0" applyFont="1" applyBorder="1" applyAlignment="1">
      <alignment vertical="center" wrapText="1"/>
    </xf>
    <xf numFmtId="0" fontId="11" fillId="7" borderId="19" xfId="0" applyFont="1" applyFill="1" applyBorder="1" applyAlignment="1" applyProtection="1">
      <alignment horizontal="center" vertical="center" wrapText="1"/>
      <protection locked="0"/>
    </xf>
    <xf numFmtId="0" fontId="2" fillId="19" borderId="17" xfId="0" applyFont="1" applyFill="1" applyBorder="1" applyAlignment="1" applyProtection="1">
      <alignment vertical="center" wrapText="1"/>
      <protection locked="0"/>
    </xf>
    <xf numFmtId="0" fontId="6" fillId="20" borderId="49" xfId="3" applyFont="1" applyFill="1" applyBorder="1" applyAlignment="1" applyProtection="1">
      <alignment horizontal="justify" vertical="center" wrapText="1"/>
      <protection locked="0"/>
    </xf>
    <xf numFmtId="9" fontId="2" fillId="5" borderId="34" xfId="2" applyFont="1" applyFill="1" applyBorder="1" applyAlignment="1">
      <alignment horizontal="center" vertical="center" wrapText="1"/>
    </xf>
    <xf numFmtId="0" fontId="2" fillId="5" borderId="24" xfId="0" applyFont="1" applyFill="1" applyBorder="1" applyAlignment="1" applyProtection="1">
      <alignment horizontal="center" vertical="center" wrapText="1"/>
      <protection locked="0"/>
    </xf>
    <xf numFmtId="0" fontId="2" fillId="19" borderId="19" xfId="0" applyFont="1" applyFill="1" applyBorder="1" applyAlignment="1" applyProtection="1">
      <alignment vertical="center" wrapText="1"/>
      <protection locked="0"/>
    </xf>
    <xf numFmtId="164" fontId="2" fillId="5" borderId="35" xfId="0" applyNumberFormat="1" applyFont="1" applyFill="1" applyBorder="1" applyAlignment="1" applyProtection="1">
      <alignment horizontal="center" vertical="center" wrapText="1"/>
      <protection locked="0"/>
    </xf>
    <xf numFmtId="9" fontId="2" fillId="5" borderId="29" xfId="2" applyFont="1" applyFill="1" applyBorder="1" applyAlignment="1">
      <alignment horizontal="center" vertical="center" wrapText="1"/>
    </xf>
    <xf numFmtId="9" fontId="3" fillId="5" borderId="29" xfId="2" applyFont="1" applyFill="1" applyBorder="1" applyAlignment="1">
      <alignment horizontal="center" vertical="center" wrapText="1"/>
    </xf>
    <xf numFmtId="0" fontId="2" fillId="19" borderId="19" xfId="0" applyFont="1" applyFill="1" applyBorder="1" applyAlignment="1" applyProtection="1">
      <alignment vertical="center" wrapText="1"/>
    </xf>
    <xf numFmtId="0" fontId="19" fillId="0" borderId="1" xfId="3" applyFont="1" applyFill="1" applyBorder="1" applyAlignment="1" applyProtection="1">
      <alignment horizontal="justify" vertical="center" wrapText="1"/>
    </xf>
    <xf numFmtId="0" fontId="16" fillId="5" borderId="1" xfId="0" applyFont="1" applyFill="1" applyBorder="1" applyAlignment="1" applyProtection="1">
      <alignment vertical="center" wrapText="1"/>
    </xf>
    <xf numFmtId="0" fontId="2" fillId="5" borderId="2" xfId="0" applyFont="1" applyFill="1" applyBorder="1" applyAlignment="1" applyProtection="1">
      <alignment horizontal="center" vertical="center" wrapText="1"/>
    </xf>
    <xf numFmtId="164" fontId="2" fillId="5" borderId="2" xfId="0" applyNumberFormat="1" applyFont="1" applyFill="1" applyBorder="1" applyAlignment="1" applyProtection="1">
      <alignment horizontal="center" vertical="center" wrapText="1"/>
    </xf>
    <xf numFmtId="0" fontId="2" fillId="5" borderId="32" xfId="0" applyNumberFormat="1" applyFont="1" applyFill="1" applyBorder="1" applyAlignment="1" applyProtection="1">
      <alignment horizontal="center" vertical="center" wrapText="1"/>
    </xf>
    <xf numFmtId="0" fontId="2" fillId="5" borderId="32" xfId="0" applyFont="1" applyFill="1" applyBorder="1" applyAlignment="1" applyProtection="1">
      <alignment horizontal="center" vertical="center" wrapText="1"/>
    </xf>
    <xf numFmtId="0" fontId="2" fillId="5" borderId="32" xfId="0" applyFont="1" applyFill="1" applyBorder="1" applyAlignment="1" applyProtection="1">
      <alignment horizontal="left" vertical="center" wrapText="1"/>
    </xf>
    <xf numFmtId="0" fontId="2" fillId="5" borderId="36" xfId="0" applyFont="1" applyFill="1" applyBorder="1" applyAlignment="1" applyProtection="1">
      <alignment horizontal="left" vertical="center" wrapText="1"/>
    </xf>
    <xf numFmtId="0" fontId="2" fillId="19" borderId="18" xfId="0" applyFont="1" applyFill="1" applyBorder="1" applyAlignment="1" applyProtection="1">
      <alignment vertical="center" wrapText="1"/>
    </xf>
    <xf numFmtId="0" fontId="21" fillId="5" borderId="1" xfId="0" applyFont="1" applyFill="1" applyBorder="1" applyAlignment="1" applyProtection="1">
      <alignment horizontal="center" vertical="center" wrapText="1"/>
    </xf>
    <xf numFmtId="9" fontId="2" fillId="5" borderId="2" xfId="2"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1" xfId="0" applyFont="1" applyFill="1" applyBorder="1" applyAlignment="1" applyProtection="1">
      <alignment vertical="center" wrapText="1"/>
    </xf>
    <xf numFmtId="4" fontId="2" fillId="5" borderId="1" xfId="0" applyNumberFormat="1" applyFont="1" applyFill="1" applyBorder="1" applyAlignment="1" applyProtection="1">
      <alignment horizontal="center" vertical="center" wrapText="1"/>
    </xf>
    <xf numFmtId="9" fontId="2" fillId="3" borderId="1" xfId="2" applyFont="1" applyFill="1" applyBorder="1" applyAlignment="1" applyProtection="1">
      <alignment horizontal="center" vertical="center" wrapText="1"/>
    </xf>
    <xf numFmtId="0" fontId="2" fillId="5" borderId="1" xfId="0" applyFont="1" applyFill="1" applyBorder="1" applyAlignment="1" applyProtection="1">
      <alignment horizontal="justify" vertical="center" wrapText="1"/>
    </xf>
    <xf numFmtId="0" fontId="2" fillId="5" borderId="1" xfId="0" applyNumberFormat="1" applyFont="1" applyFill="1" applyBorder="1" applyAlignment="1" applyProtection="1">
      <alignment horizontal="center" vertical="center" wrapText="1"/>
    </xf>
    <xf numFmtId="0" fontId="2" fillId="19" borderId="18" xfId="0" applyFont="1" applyFill="1" applyBorder="1" applyAlignment="1" applyProtection="1">
      <alignment vertical="center" wrapText="1"/>
      <protection locked="0"/>
    </xf>
    <xf numFmtId="0" fontId="21" fillId="5" borderId="1" xfId="0" applyFont="1" applyFill="1" applyBorder="1" applyAlignment="1" applyProtection="1">
      <alignment horizontal="center" vertical="center" wrapText="1"/>
      <protection locked="0"/>
    </xf>
    <xf numFmtId="9" fontId="2" fillId="3" borderId="2" xfId="2" applyFont="1" applyFill="1" applyBorder="1" applyAlignment="1" applyProtection="1">
      <alignment horizontal="center" vertical="center" wrapText="1"/>
    </xf>
    <xf numFmtId="0" fontId="2" fillId="5" borderId="2" xfId="0" applyFont="1" applyFill="1" applyBorder="1" applyAlignment="1" applyProtection="1">
      <alignment horizontal="justify" vertical="center" wrapText="1"/>
    </xf>
    <xf numFmtId="0" fontId="2" fillId="5" borderId="2" xfId="0" applyNumberFormat="1" applyFont="1" applyFill="1" applyBorder="1" applyAlignment="1" applyProtection="1">
      <alignment horizontal="center" vertical="center" wrapText="1"/>
      <protection locked="0"/>
    </xf>
    <xf numFmtId="0" fontId="2" fillId="5" borderId="2" xfId="0" applyFont="1" applyFill="1" applyBorder="1" applyAlignment="1" applyProtection="1">
      <alignment horizontal="left" vertical="center" wrapText="1"/>
      <protection locked="0"/>
    </xf>
    <xf numFmtId="0" fontId="9" fillId="7" borderId="50" xfId="0" applyFont="1" applyFill="1" applyBorder="1" applyAlignment="1">
      <alignment horizontal="center" vertical="center" wrapText="1"/>
    </xf>
    <xf numFmtId="0" fontId="13" fillId="7" borderId="19" xfId="0" applyFont="1" applyFill="1" applyBorder="1" applyAlignment="1" applyProtection="1">
      <alignment horizontal="center" vertical="center" wrapText="1"/>
      <protection locked="0"/>
    </xf>
    <xf numFmtId="0" fontId="11" fillId="7" borderId="27" xfId="0" applyFont="1" applyFill="1" applyBorder="1" applyAlignment="1" applyProtection="1">
      <alignment horizontal="center" vertical="center" wrapText="1"/>
      <protection locked="0"/>
    </xf>
    <xf numFmtId="0" fontId="11" fillId="7" borderId="27" xfId="0" applyFont="1" applyFill="1" applyBorder="1" applyAlignment="1" applyProtection="1">
      <alignment horizontal="justify" vertical="center" wrapText="1"/>
      <protection locked="0"/>
    </xf>
    <xf numFmtId="4" fontId="11" fillId="7" borderId="27" xfId="0" applyNumberFormat="1" applyFont="1" applyFill="1" applyBorder="1" applyAlignment="1" applyProtection="1">
      <alignment horizontal="center" vertical="center" wrapText="1"/>
      <protection locked="0"/>
    </xf>
    <xf numFmtId="4" fontId="11" fillId="7" borderId="27" xfId="0" applyNumberFormat="1" applyFont="1" applyFill="1" applyBorder="1" applyAlignment="1" applyProtection="1">
      <alignment horizontal="center" vertical="center" wrapText="1"/>
    </xf>
    <xf numFmtId="0" fontId="11" fillId="7" borderId="32" xfId="0" applyFont="1" applyFill="1" applyBorder="1" applyAlignment="1" applyProtection="1">
      <alignment horizontal="left" vertical="center" wrapText="1"/>
    </xf>
    <xf numFmtId="164" fontId="11" fillId="7" borderId="32" xfId="0" applyNumberFormat="1" applyFont="1" applyFill="1" applyBorder="1" applyAlignment="1" applyProtection="1">
      <alignment horizontal="center" vertical="center" wrapText="1"/>
      <protection locked="0"/>
    </xf>
    <xf numFmtId="0" fontId="11" fillId="7" borderId="5" xfId="0" applyFont="1" applyFill="1" applyBorder="1" applyAlignment="1" applyProtection="1">
      <alignment horizontal="center" vertical="center" wrapText="1"/>
    </xf>
    <xf numFmtId="0" fontId="11" fillId="3" borderId="32" xfId="0" applyNumberFormat="1" applyFont="1" applyFill="1" applyBorder="1" applyAlignment="1" applyProtection="1">
      <alignment horizontal="center" vertical="center" wrapText="1"/>
    </xf>
    <xf numFmtId="0" fontId="11" fillId="7" borderId="32" xfId="0" applyFont="1" applyFill="1" applyBorder="1" applyAlignment="1" applyProtection="1">
      <alignment horizontal="justify" vertical="center" wrapText="1"/>
    </xf>
    <xf numFmtId="0" fontId="11" fillId="7" borderId="5" xfId="0" applyFont="1" applyFill="1" applyBorder="1" applyAlignment="1">
      <alignment horizontal="center" vertical="center" wrapText="1"/>
    </xf>
    <xf numFmtId="0" fontId="11" fillId="7" borderId="32" xfId="0" applyNumberFormat="1" applyFont="1" applyFill="1" applyBorder="1" applyAlignment="1" applyProtection="1">
      <alignment horizontal="center" vertical="center" wrapText="1"/>
      <protection locked="0"/>
    </xf>
    <xf numFmtId="0" fontId="11" fillId="7" borderId="32" xfId="0" applyFont="1" applyFill="1" applyBorder="1" applyAlignment="1" applyProtection="1">
      <alignment horizontal="left" vertical="center" wrapText="1"/>
      <protection locked="0"/>
    </xf>
    <xf numFmtId="0" fontId="11" fillId="7" borderId="36" xfId="0" applyFont="1" applyFill="1" applyBorder="1" applyAlignment="1" applyProtection="1">
      <alignment horizontal="left" vertical="center" wrapText="1"/>
      <protection locked="0"/>
    </xf>
    <xf numFmtId="0" fontId="2" fillId="10" borderId="4" xfId="0" applyFont="1" applyFill="1" applyBorder="1" applyAlignment="1" applyProtection="1">
      <alignment vertical="center" wrapText="1"/>
      <protection locked="0"/>
    </xf>
    <xf numFmtId="0" fontId="6" fillId="5" borderId="32" xfId="0" applyFont="1" applyFill="1" applyBorder="1" applyAlignment="1">
      <alignment horizontal="justify" vertical="center" wrapText="1"/>
    </xf>
    <xf numFmtId="0" fontId="2" fillId="5" borderId="32" xfId="0" applyFont="1" applyFill="1" applyBorder="1" applyAlignment="1" applyProtection="1">
      <alignment horizontal="justify" vertical="center" wrapText="1"/>
      <protection locked="0"/>
    </xf>
    <xf numFmtId="0" fontId="3" fillId="5" borderId="1" xfId="0" applyFont="1" applyFill="1" applyBorder="1" applyAlignment="1">
      <alignment horizontal="justify" vertical="center" wrapText="1"/>
    </xf>
    <xf numFmtId="4" fontId="2" fillId="5" borderId="32" xfId="0" applyNumberFormat="1" applyFont="1" applyFill="1" applyBorder="1" applyAlignment="1" applyProtection="1">
      <alignment horizontal="center" vertical="center" wrapText="1"/>
      <protection locked="0"/>
    </xf>
    <xf numFmtId="9" fontId="2" fillId="7" borderId="32" xfId="2" applyFont="1" applyFill="1" applyBorder="1" applyAlignment="1" applyProtection="1">
      <alignment horizontal="center" vertical="center" wrapText="1"/>
    </xf>
    <xf numFmtId="164" fontId="2" fillId="5" borderId="32" xfId="0" applyNumberFormat="1" applyFont="1" applyFill="1" applyBorder="1" applyAlignment="1" applyProtection="1">
      <alignment horizontal="center" vertical="center" wrapText="1"/>
      <protection locked="0"/>
    </xf>
    <xf numFmtId="0" fontId="9" fillId="7" borderId="26" xfId="0" applyFont="1" applyFill="1" applyBorder="1" applyAlignment="1">
      <alignment horizontal="center" vertical="center" wrapText="1"/>
    </xf>
    <xf numFmtId="0" fontId="2" fillId="10" borderId="51" xfId="0" applyFont="1" applyFill="1" applyBorder="1" applyAlignment="1" applyProtection="1">
      <alignment vertical="center" wrapText="1"/>
      <protection locked="0"/>
    </xf>
    <xf numFmtId="0" fontId="13" fillId="7" borderId="44" xfId="0" applyFont="1" applyFill="1" applyBorder="1" applyAlignment="1" applyProtection="1">
      <alignment horizontal="center" vertical="center" wrapText="1"/>
      <protection locked="0"/>
    </xf>
    <xf numFmtId="9" fontId="11" fillId="7" borderId="5" xfId="2" applyFont="1" applyFill="1" applyBorder="1" applyAlignment="1">
      <alignment horizontal="center" vertical="center" wrapText="1"/>
    </xf>
    <xf numFmtId="0" fontId="11" fillId="7" borderId="40" xfId="0" applyFont="1" applyFill="1" applyBorder="1" applyAlignment="1" applyProtection="1">
      <alignment horizontal="justify" vertical="center" wrapText="1"/>
      <protection locked="0"/>
    </xf>
    <xf numFmtId="0" fontId="2" fillId="21" borderId="26" xfId="0" applyFont="1" applyFill="1" applyBorder="1" applyAlignment="1" applyProtection="1">
      <alignment vertical="center" wrapText="1"/>
    </xf>
    <xf numFmtId="0" fontId="19" fillId="0" borderId="5" xfId="0" applyFont="1" applyFill="1" applyBorder="1" applyAlignment="1" applyProtection="1">
      <alignment horizontal="justify" vertical="center" wrapText="1"/>
    </xf>
    <xf numFmtId="9" fontId="15" fillId="5" borderId="5" xfId="2" applyFont="1" applyFill="1" applyBorder="1" applyAlignment="1" applyProtection="1">
      <alignment horizontal="center" vertical="center" wrapText="1"/>
    </xf>
    <xf numFmtId="0" fontId="19" fillId="5" borderId="5" xfId="0" applyFont="1" applyFill="1" applyBorder="1" applyAlignment="1" applyProtection="1">
      <alignment horizontal="center" vertical="center" wrapText="1"/>
    </xf>
    <xf numFmtId="0" fontId="19" fillId="5" borderId="5" xfId="0" applyFont="1" applyFill="1" applyBorder="1" applyAlignment="1" applyProtection="1">
      <alignment horizontal="justify" vertical="center" wrapText="1"/>
    </xf>
    <xf numFmtId="0" fontId="16" fillId="5" borderId="5" xfId="0" applyFont="1" applyFill="1" applyBorder="1" applyAlignment="1" applyProtection="1">
      <alignment horizontal="center" vertical="center" wrapText="1"/>
    </xf>
    <xf numFmtId="9" fontId="19" fillId="5" borderId="5" xfId="0" applyNumberFormat="1" applyFont="1" applyFill="1" applyBorder="1" applyAlignment="1" applyProtection="1">
      <alignment horizontal="center" vertical="center" wrapText="1"/>
    </xf>
    <xf numFmtId="0" fontId="22" fillId="5" borderId="5" xfId="0" applyFont="1" applyFill="1" applyBorder="1" applyAlignment="1" applyProtection="1">
      <alignment horizontal="center" vertical="center" wrapText="1"/>
    </xf>
    <xf numFmtId="0" fontId="17" fillId="5" borderId="5" xfId="0" applyFont="1" applyFill="1" applyBorder="1" applyAlignment="1" applyProtection="1">
      <alignment horizontal="center" vertical="center" wrapText="1"/>
    </xf>
    <xf numFmtId="0" fontId="9" fillId="7" borderId="50" xfId="0" applyFont="1" applyFill="1" applyBorder="1" applyAlignment="1" applyProtection="1">
      <alignment horizontal="center" vertical="center" wrapText="1"/>
    </xf>
    <xf numFmtId="0" fontId="2" fillId="21" borderId="29" xfId="0" applyFont="1" applyFill="1" applyBorder="1" applyAlignment="1" applyProtection="1">
      <alignment vertical="center" wrapText="1"/>
    </xf>
    <xf numFmtId="0" fontId="13" fillId="7" borderId="52" xfId="0" applyFont="1" applyFill="1" applyBorder="1" applyAlignment="1" applyProtection="1">
      <alignment horizontal="center" vertical="center" wrapText="1"/>
    </xf>
    <xf numFmtId="9" fontId="11" fillId="7" borderId="32" xfId="2" applyFont="1" applyFill="1" applyBorder="1" applyAlignment="1" applyProtection="1">
      <alignment horizontal="center" vertical="center" wrapText="1"/>
    </xf>
    <xf numFmtId="0" fontId="11" fillId="7" borderId="32" xfId="0" applyFont="1" applyFill="1" applyBorder="1" applyAlignment="1" applyProtection="1">
      <alignment horizontal="center" vertical="center" wrapText="1"/>
    </xf>
    <xf numFmtId="4" fontId="11" fillId="7" borderId="32" xfId="0" applyNumberFormat="1" applyFont="1" applyFill="1" applyBorder="1" applyAlignment="1" applyProtection="1">
      <alignment horizontal="center" vertical="center" wrapText="1"/>
    </xf>
    <xf numFmtId="164" fontId="11" fillId="7" borderId="32" xfId="0" applyNumberFormat="1" applyFont="1" applyFill="1" applyBorder="1" applyAlignment="1" applyProtection="1">
      <alignment horizontal="center" vertical="center" wrapText="1"/>
    </xf>
    <xf numFmtId="0" fontId="11" fillId="7" borderId="32" xfId="0" applyNumberFormat="1" applyFont="1" applyFill="1" applyBorder="1" applyAlignment="1" applyProtection="1">
      <alignment horizontal="center" vertical="center" wrapText="1"/>
    </xf>
    <xf numFmtId="0" fontId="9" fillId="7" borderId="25" xfId="2" applyNumberFormat="1" applyFont="1" applyFill="1" applyBorder="1" applyAlignment="1" applyProtection="1">
      <alignment horizontal="center" vertical="center" wrapText="1"/>
    </xf>
    <xf numFmtId="0" fontId="11" fillId="7" borderId="36" xfId="0" applyFont="1" applyFill="1" applyBorder="1" applyAlignment="1" applyProtection="1">
      <alignment horizontal="left" vertical="center" wrapText="1"/>
    </xf>
    <xf numFmtId="0" fontId="11" fillId="7" borderId="0" xfId="0" applyFont="1" applyFill="1" applyProtection="1"/>
    <xf numFmtId="0" fontId="2" fillId="5" borderId="4" xfId="0" applyFont="1" applyFill="1" applyBorder="1" applyAlignment="1" applyProtection="1">
      <alignment vertical="center" wrapText="1"/>
    </xf>
    <xf numFmtId="0" fontId="16" fillId="5" borderId="5" xfId="0" applyFont="1" applyFill="1" applyBorder="1" applyAlignment="1" applyProtection="1">
      <alignment horizontal="justify" vertical="center" wrapText="1"/>
    </xf>
    <xf numFmtId="9" fontId="16" fillId="5" borderId="5" xfId="0" applyNumberFormat="1" applyFont="1" applyFill="1" applyBorder="1" applyAlignment="1" applyProtection="1">
      <alignment horizontal="center" vertical="center" wrapText="1"/>
    </xf>
    <xf numFmtId="164" fontId="2" fillId="5" borderId="32" xfId="0" applyNumberFormat="1" applyFont="1" applyFill="1" applyBorder="1" applyAlignment="1" applyProtection="1">
      <alignment horizontal="center" vertical="center" wrapText="1"/>
    </xf>
    <xf numFmtId="0" fontId="2" fillId="5" borderId="32" xfId="2" applyNumberFormat="1" applyFont="1" applyFill="1" applyBorder="1" applyAlignment="1" applyProtection="1">
      <alignment horizontal="center" vertical="center" wrapText="1"/>
    </xf>
    <xf numFmtId="0" fontId="9" fillId="7" borderId="26" xfId="0" applyFont="1" applyFill="1" applyBorder="1" applyAlignment="1" applyProtection="1">
      <alignment horizontal="center" vertical="center" wrapText="1"/>
    </xf>
    <xf numFmtId="0" fontId="2" fillId="5" borderId="38" xfId="0" applyFont="1" applyFill="1" applyBorder="1" applyAlignment="1" applyProtection="1">
      <alignment vertical="center" textRotation="90" wrapText="1"/>
    </xf>
    <xf numFmtId="0" fontId="2" fillId="5" borderId="53" xfId="0" applyFont="1" applyFill="1" applyBorder="1" applyAlignment="1" applyProtection="1">
      <alignment vertical="center" wrapText="1"/>
    </xf>
    <xf numFmtId="0" fontId="13" fillId="7" borderId="54"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0" fontId="11" fillId="3" borderId="32" xfId="2" applyNumberFormat="1" applyFont="1" applyFill="1" applyBorder="1" applyAlignment="1" applyProtection="1">
      <alignment horizontal="center" vertical="center" wrapText="1"/>
    </xf>
    <xf numFmtId="0" fontId="11" fillId="7" borderId="32" xfId="2" applyNumberFormat="1" applyFont="1" applyFill="1" applyBorder="1" applyAlignment="1" applyProtection="1">
      <alignment horizontal="center" vertical="center" wrapText="1"/>
    </xf>
    <xf numFmtId="0" fontId="6" fillId="5" borderId="1" xfId="0" applyFont="1" applyFill="1" applyBorder="1" applyAlignment="1" applyProtection="1">
      <alignment horizontal="justify" vertical="center" wrapText="1"/>
    </xf>
    <xf numFmtId="10" fontId="3" fillId="5" borderId="1" xfId="2" applyNumberFormat="1"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1" xfId="0" applyFont="1" applyFill="1" applyBorder="1" applyAlignment="1" applyProtection="1">
      <alignment horizontal="justify" vertical="center" wrapText="1"/>
    </xf>
    <xf numFmtId="4" fontId="3" fillId="5" borderId="5" xfId="0" applyNumberFormat="1" applyFont="1" applyFill="1" applyBorder="1" applyAlignment="1" applyProtection="1">
      <alignment horizontal="center" vertical="center" wrapText="1"/>
    </xf>
    <xf numFmtId="0" fontId="2" fillId="7" borderId="5" xfId="2" applyNumberFormat="1" applyFont="1" applyFill="1" applyBorder="1" applyAlignment="1" applyProtection="1">
      <alignment horizontal="center" vertical="center" wrapText="1"/>
    </xf>
    <xf numFmtId="0" fontId="2" fillId="7" borderId="5" xfId="2" applyNumberFormat="1" applyFont="1" applyFill="1" applyBorder="1" applyAlignment="1" applyProtection="1">
      <alignment horizontal="center" vertical="center"/>
    </xf>
    <xf numFmtId="9" fontId="2" fillId="7" borderId="1" xfId="2" applyFont="1" applyFill="1" applyBorder="1" applyAlignment="1" applyProtection="1">
      <alignment horizontal="center" vertical="center"/>
    </xf>
    <xf numFmtId="0" fontId="2" fillId="7" borderId="1" xfId="2" applyNumberFormat="1" applyFont="1" applyFill="1" applyBorder="1" applyAlignment="1" applyProtection="1">
      <alignment horizontal="center" vertical="center" wrapText="1"/>
    </xf>
    <xf numFmtId="0" fontId="2" fillId="7" borderId="1" xfId="2" applyNumberFormat="1" applyFont="1" applyFill="1" applyBorder="1" applyAlignment="1" applyProtection="1">
      <alignment horizontal="center" vertical="center"/>
    </xf>
    <xf numFmtId="166" fontId="2" fillId="3" borderId="5" xfId="0" applyNumberFormat="1" applyFont="1" applyFill="1" applyBorder="1" applyAlignment="1" applyProtection="1">
      <alignment horizontal="center" vertical="center" wrapText="1"/>
    </xf>
    <xf numFmtId="167" fontId="3" fillId="5" borderId="5" xfId="2" applyNumberFormat="1" applyFont="1" applyFill="1" applyBorder="1" applyAlignment="1" applyProtection="1">
      <alignment horizontal="center" vertical="center" wrapText="1"/>
    </xf>
    <xf numFmtId="4" fontId="2" fillId="5" borderId="2" xfId="0" applyNumberFormat="1" applyFont="1" applyFill="1" applyBorder="1" applyAlignment="1" applyProtection="1">
      <alignment horizontal="center" vertical="center" wrapText="1"/>
    </xf>
    <xf numFmtId="4" fontId="2" fillId="7" borderId="1" xfId="0" applyNumberFormat="1" applyFont="1" applyFill="1" applyBorder="1" applyAlignment="1" applyProtection="1">
      <alignment horizontal="center" vertical="center" wrapText="1"/>
    </xf>
    <xf numFmtId="0" fontId="2" fillId="3" borderId="32" xfId="0" applyNumberFormat="1" applyFont="1" applyFill="1" applyBorder="1" applyAlignment="1" applyProtection="1">
      <alignment horizontal="center" vertical="center" wrapText="1"/>
    </xf>
    <xf numFmtId="4" fontId="2" fillId="5" borderId="32" xfId="0" applyNumberFormat="1" applyFont="1" applyFill="1" applyBorder="1" applyAlignment="1" applyProtection="1">
      <alignment horizontal="center" vertical="center" wrapText="1"/>
    </xf>
    <xf numFmtId="9" fontId="2" fillId="3" borderId="32" xfId="0" applyNumberFormat="1" applyFont="1" applyFill="1" applyBorder="1" applyAlignment="1" applyProtection="1">
      <alignment horizontal="center" vertical="center" wrapText="1"/>
    </xf>
    <xf numFmtId="0" fontId="6" fillId="3" borderId="1" xfId="0" applyFont="1" applyFill="1" applyBorder="1" applyAlignment="1" applyProtection="1">
      <alignment horizontal="justify" vertical="center" wrapText="1"/>
    </xf>
    <xf numFmtId="9" fontId="2" fillId="0" borderId="0" xfId="0" applyNumberFormat="1" applyFont="1" applyProtection="1"/>
    <xf numFmtId="4" fontId="2" fillId="5" borderId="12" xfId="0" applyNumberFormat="1" applyFont="1" applyFill="1" applyBorder="1" applyAlignment="1" applyProtection="1">
      <alignment horizontal="center" vertical="center" wrapText="1"/>
    </xf>
    <xf numFmtId="0" fontId="2" fillId="5" borderId="12" xfId="0" applyFont="1" applyFill="1" applyBorder="1" applyAlignment="1" applyProtection="1">
      <alignment horizontal="center" vertical="center" wrapText="1"/>
    </xf>
    <xf numFmtId="164" fontId="2" fillId="5" borderId="12" xfId="0" applyNumberFormat="1" applyFont="1" applyFill="1" applyBorder="1" applyAlignment="1" applyProtection="1">
      <alignment horizontal="center" vertical="center" wrapText="1"/>
    </xf>
    <xf numFmtId="9" fontId="2" fillId="3" borderId="40" xfId="2" applyFont="1" applyFill="1" applyBorder="1" applyAlignment="1" applyProtection="1">
      <alignment horizontal="center" vertical="center" wrapText="1"/>
    </xf>
    <xf numFmtId="0" fontId="2" fillId="5" borderId="40" xfId="0" applyFont="1" applyFill="1" applyBorder="1" applyAlignment="1" applyProtection="1">
      <alignment horizontal="justify" vertical="center" wrapText="1"/>
    </xf>
    <xf numFmtId="0" fontId="2" fillId="5" borderId="40" xfId="0" applyNumberFormat="1"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1" xfId="0" applyFont="1" applyFill="1" applyBorder="1" applyAlignment="1" applyProtection="1">
      <alignment horizontal="left" vertical="center" wrapText="1"/>
    </xf>
    <xf numFmtId="0" fontId="9" fillId="7" borderId="57" xfId="0" applyFont="1" applyFill="1" applyBorder="1" applyAlignment="1">
      <alignment vertical="center" wrapText="1"/>
    </xf>
    <xf numFmtId="9" fontId="11" fillId="7" borderId="19" xfId="2" applyNumberFormat="1" applyFont="1" applyFill="1" applyBorder="1" applyAlignment="1" applyProtection="1">
      <alignment horizontal="center" vertical="center" wrapText="1"/>
    </xf>
    <xf numFmtId="9" fontId="11" fillId="7" borderId="39" xfId="2" applyFont="1" applyFill="1" applyBorder="1" applyAlignment="1" applyProtection="1">
      <alignment horizontal="center" vertical="center" wrapText="1"/>
    </xf>
    <xf numFmtId="0" fontId="11" fillId="7" borderId="59" xfId="0" applyFont="1" applyFill="1" applyBorder="1"/>
    <xf numFmtId="0" fontId="11" fillId="7" borderId="59" xfId="0" applyFont="1" applyFill="1" applyBorder="1" applyAlignment="1" applyProtection="1">
      <alignment vertical="center" wrapText="1"/>
    </xf>
    <xf numFmtId="4" fontId="11" fillId="7" borderId="59" xfId="0" applyNumberFormat="1" applyFont="1" applyFill="1" applyBorder="1" applyAlignment="1" applyProtection="1">
      <alignment vertical="center" wrapText="1"/>
    </xf>
    <xf numFmtId="4" fontId="11" fillId="7" borderId="59" xfId="0" applyNumberFormat="1" applyFont="1" applyFill="1" applyBorder="1" applyAlignment="1" applyProtection="1">
      <alignment horizontal="center" vertical="center" wrapText="1"/>
      <protection locked="0"/>
    </xf>
    <xf numFmtId="9" fontId="9" fillId="7" borderId="59" xfId="2" applyFont="1" applyFill="1" applyBorder="1" applyAlignment="1" applyProtection="1">
      <alignment horizontal="center" vertical="center" wrapText="1"/>
    </xf>
    <xf numFmtId="9" fontId="9" fillId="7" borderId="60" xfId="2" applyFont="1" applyFill="1" applyBorder="1" applyAlignment="1" applyProtection="1">
      <alignment horizontal="center" vertical="center" wrapText="1"/>
    </xf>
    <xf numFmtId="9" fontId="9" fillId="7" borderId="61" xfId="2" applyFont="1" applyFill="1" applyBorder="1" applyAlignment="1" applyProtection="1">
      <alignment vertical="center" wrapText="1"/>
    </xf>
    <xf numFmtId="0" fontId="2" fillId="5" borderId="0" xfId="0" applyFont="1" applyFill="1" applyBorder="1" applyAlignment="1">
      <alignment vertical="center" wrapText="1"/>
    </xf>
    <xf numFmtId="0" fontId="8" fillId="5" borderId="0" xfId="0" applyFont="1" applyFill="1" applyBorder="1" applyAlignment="1">
      <alignment horizontal="justify" vertical="center" wrapText="1"/>
    </xf>
    <xf numFmtId="9" fontId="3" fillId="5" borderId="0" xfId="2" applyFont="1" applyFill="1" applyBorder="1" applyAlignment="1">
      <alignment horizontal="center" vertical="center" wrapText="1"/>
    </xf>
    <xf numFmtId="0" fontId="2" fillId="5" borderId="0" xfId="0" applyFont="1" applyFill="1" applyBorder="1"/>
    <xf numFmtId="0" fontId="8" fillId="0" borderId="0" xfId="0" applyFont="1" applyAlignment="1">
      <alignment horizontal="justify" vertical="center" wrapText="1"/>
    </xf>
    <xf numFmtId="4" fontId="2" fillId="0" borderId="0" xfId="0" applyNumberFormat="1" applyFont="1"/>
    <xf numFmtId="0" fontId="2" fillId="5" borderId="2" xfId="0" applyFont="1" applyFill="1" applyBorder="1" applyAlignment="1" applyProtection="1">
      <alignment horizontal="justify" vertical="center" wrapText="1"/>
      <protection locked="0"/>
    </xf>
    <xf numFmtId="10" fontId="2" fillId="5" borderId="5" xfId="0" applyNumberFormat="1" applyFont="1" applyFill="1" applyBorder="1" applyAlignment="1" applyProtection="1">
      <alignment horizontal="center" vertical="center" wrapText="1"/>
      <protection locked="0"/>
    </xf>
    <xf numFmtId="0" fontId="26" fillId="0" borderId="0" xfId="5" applyFont="1" applyFill="1" applyBorder="1" applyAlignment="1">
      <alignment horizontal="left" vertical="top"/>
    </xf>
    <xf numFmtId="0" fontId="27" fillId="0" borderId="62" xfId="5" applyFont="1" applyFill="1" applyBorder="1" applyAlignment="1">
      <alignment horizontal="left" vertical="top" wrapText="1"/>
    </xf>
    <xf numFmtId="3" fontId="26" fillId="0" borderId="63" xfId="5" applyNumberFormat="1" applyFont="1" applyFill="1" applyBorder="1" applyAlignment="1">
      <alignment horizontal="right" vertical="top" shrinkToFit="1"/>
    </xf>
    <xf numFmtId="3" fontId="26" fillId="0" borderId="63" xfId="5" applyNumberFormat="1" applyFont="1" applyFill="1" applyBorder="1" applyAlignment="1">
      <alignment horizontal="left" wrapText="1"/>
    </xf>
    <xf numFmtId="0" fontId="26" fillId="3" borderId="0" xfId="5" applyFont="1" applyFill="1" applyBorder="1" applyAlignment="1">
      <alignment horizontal="left" vertical="top"/>
    </xf>
    <xf numFmtId="0" fontId="27" fillId="3" borderId="62" xfId="5" applyFont="1" applyFill="1" applyBorder="1" applyAlignment="1">
      <alignment horizontal="left" vertical="top" wrapText="1"/>
    </xf>
    <xf numFmtId="3" fontId="26" fillId="3" borderId="63" xfId="5" applyNumberFormat="1" applyFont="1" applyFill="1" applyBorder="1" applyAlignment="1">
      <alignment horizontal="right" vertical="top" shrinkToFit="1"/>
    </xf>
    <xf numFmtId="3" fontId="26" fillId="3" borderId="63" xfId="5" applyNumberFormat="1" applyFont="1" applyFill="1" applyBorder="1" applyAlignment="1">
      <alignment horizontal="left" wrapText="1"/>
    </xf>
    <xf numFmtId="0" fontId="27" fillId="23" borderId="62" xfId="5" applyFont="1" applyFill="1" applyBorder="1" applyAlignment="1">
      <alignment horizontal="center" vertical="top" wrapText="1"/>
    </xf>
    <xf numFmtId="0" fontId="27" fillId="23" borderId="64" xfId="5" applyFont="1" applyFill="1" applyBorder="1" applyAlignment="1">
      <alignment horizontal="center" vertical="top" wrapText="1"/>
    </xf>
    <xf numFmtId="3" fontId="27" fillId="23" borderId="65" xfId="5" applyNumberFormat="1" applyFont="1" applyFill="1" applyBorder="1" applyAlignment="1">
      <alignment horizontal="left" vertical="top" wrapText="1" indent="2"/>
    </xf>
    <xf numFmtId="3" fontId="27" fillId="23" borderId="63" xfId="5" applyNumberFormat="1" applyFont="1" applyFill="1" applyBorder="1" applyAlignment="1">
      <alignment horizontal="left" vertical="top" wrapText="1" indent="1"/>
    </xf>
    <xf numFmtId="3" fontId="27" fillId="23" borderId="63" xfId="5" applyNumberFormat="1" applyFont="1" applyFill="1" applyBorder="1" applyAlignment="1">
      <alignment horizontal="left" vertical="top" wrapText="1" indent="2"/>
    </xf>
    <xf numFmtId="3" fontId="27" fillId="23" borderId="63" xfId="5" applyNumberFormat="1" applyFont="1" applyFill="1" applyBorder="1" applyAlignment="1">
      <alignment horizontal="center" vertical="top" wrapText="1"/>
    </xf>
    <xf numFmtId="3" fontId="26" fillId="0" borderId="0" xfId="5" applyNumberFormat="1" applyFont="1" applyFill="1" applyBorder="1" applyAlignment="1">
      <alignment horizontal="left" vertical="top"/>
    </xf>
    <xf numFmtId="1" fontId="26" fillId="0" borderId="62" xfId="5" applyNumberFormat="1" applyFont="1" applyFill="1" applyBorder="1" applyAlignment="1">
      <alignment horizontal="left" vertical="top" shrinkToFit="1"/>
    </xf>
    <xf numFmtId="3" fontId="26" fillId="0" borderId="62" xfId="5" applyNumberFormat="1" applyFont="1" applyFill="1" applyBorder="1" applyAlignment="1">
      <alignment horizontal="right" vertical="top" shrinkToFit="1"/>
    </xf>
    <xf numFmtId="3" fontId="26" fillId="0" borderId="64" xfId="5" applyNumberFormat="1" applyFont="1" applyFill="1" applyBorder="1" applyAlignment="1">
      <alignment horizontal="right" vertical="top" shrinkToFit="1"/>
    </xf>
    <xf numFmtId="3" fontId="26" fillId="0" borderId="65" xfId="5" applyNumberFormat="1" applyFont="1" applyFill="1" applyBorder="1" applyAlignment="1">
      <alignment horizontal="right" vertical="top" shrinkToFit="1"/>
    </xf>
    <xf numFmtId="3" fontId="26" fillId="0" borderId="62" xfId="5" applyNumberFormat="1" applyFont="1" applyFill="1" applyBorder="1" applyAlignment="1">
      <alignment horizontal="left" wrapText="1"/>
    </xf>
    <xf numFmtId="3" fontId="26" fillId="0" borderId="65" xfId="5" applyNumberFormat="1" applyFont="1" applyFill="1" applyBorder="1" applyAlignment="1">
      <alignment horizontal="left" wrapText="1"/>
    </xf>
    <xf numFmtId="3" fontId="27" fillId="0" borderId="63" xfId="5" applyNumberFormat="1" applyFont="1" applyFill="1" applyBorder="1" applyAlignment="1">
      <alignment horizontal="right" vertical="top" shrinkToFit="1"/>
    </xf>
    <xf numFmtId="1" fontId="26" fillId="0" borderId="0" xfId="5" applyNumberFormat="1" applyFont="1" applyFill="1" applyBorder="1" applyAlignment="1">
      <alignment horizontal="left" vertical="top"/>
    </xf>
    <xf numFmtId="4" fontId="26" fillId="0" borderId="0" xfId="5" applyNumberFormat="1" applyFont="1" applyFill="1" applyBorder="1" applyAlignment="1">
      <alignment horizontal="left" vertical="top"/>
    </xf>
    <xf numFmtId="9" fontId="26" fillId="0" borderId="0" xfId="2" applyFont="1" applyFill="1" applyBorder="1" applyAlignment="1">
      <alignment horizontal="left" vertical="top"/>
    </xf>
    <xf numFmtId="0" fontId="26" fillId="7" borderId="0" xfId="5" applyFont="1" applyFill="1" applyBorder="1" applyAlignment="1">
      <alignment horizontal="left" vertical="top"/>
    </xf>
    <xf numFmtId="3" fontId="26" fillId="7" borderId="0" xfId="5" applyNumberFormat="1" applyFont="1" applyFill="1" applyBorder="1" applyAlignment="1">
      <alignment horizontal="left" vertical="top"/>
    </xf>
    <xf numFmtId="9" fontId="0" fillId="0" borderId="0" xfId="0" applyNumberFormat="1"/>
    <xf numFmtId="3" fontId="0" fillId="0" borderId="66" xfId="0" applyNumberFormat="1" applyBorder="1" applyAlignment="1">
      <alignment horizontal="center" vertical="center"/>
    </xf>
    <xf numFmtId="0" fontId="0" fillId="0" borderId="66" xfId="0" applyBorder="1" applyAlignment="1">
      <alignment horizontal="center" vertical="center"/>
    </xf>
    <xf numFmtId="3" fontId="0" fillId="0" borderId="66" xfId="0" applyNumberFormat="1" applyBorder="1"/>
    <xf numFmtId="0" fontId="0" fillId="0" borderId="66" xfId="0" applyBorder="1"/>
    <xf numFmtId="42" fontId="1" fillId="0" borderId="66" xfId="4" applyFont="1" applyBorder="1"/>
    <xf numFmtId="3" fontId="0" fillId="0" borderId="0" xfId="0" applyNumberFormat="1"/>
    <xf numFmtId="42" fontId="0" fillId="0" borderId="66" xfId="0" applyNumberFormat="1" applyBorder="1"/>
    <xf numFmtId="3" fontId="0" fillId="0" borderId="66" xfId="0" applyNumberFormat="1" applyBorder="1" applyAlignment="1">
      <alignment horizontal="center"/>
    </xf>
    <xf numFmtId="3" fontId="0" fillId="0" borderId="0" xfId="0" applyNumberFormat="1" applyFill="1" applyBorder="1"/>
    <xf numFmtId="0" fontId="0" fillId="0" borderId="0" xfId="0" applyAlignment="1">
      <alignment horizontal="left"/>
    </xf>
    <xf numFmtId="0" fontId="0" fillId="0" borderId="0" xfId="0" applyNumberFormat="1"/>
    <xf numFmtId="0" fontId="0" fillId="0" borderId="0" xfId="0" applyAlignment="1">
      <alignment horizontal="center" vertical="center"/>
    </xf>
    <xf numFmtId="0" fontId="0" fillId="0" borderId="67" xfId="0" applyBorder="1" applyAlignment="1">
      <alignment horizontal="center" vertical="center"/>
    </xf>
    <xf numFmtId="9" fontId="0" fillId="0" borderId="0" xfId="2" applyFont="1"/>
    <xf numFmtId="0" fontId="0" fillId="0" borderId="67" xfId="0" applyBorder="1"/>
    <xf numFmtId="9" fontId="0" fillId="0" borderId="67" xfId="2" applyFont="1" applyBorder="1"/>
    <xf numFmtId="0" fontId="0" fillId="0" borderId="68" xfId="0" applyBorder="1"/>
    <xf numFmtId="0" fontId="0" fillId="0" borderId="69" xfId="0" applyBorder="1"/>
    <xf numFmtId="9" fontId="0" fillId="0" borderId="69" xfId="2" applyFont="1" applyBorder="1"/>
    <xf numFmtId="0" fontId="0" fillId="3" borderId="66" xfId="0" applyFill="1" applyBorder="1" applyAlignment="1">
      <alignment horizontal="center" vertical="center"/>
    </xf>
    <xf numFmtId="0" fontId="0" fillId="0" borderId="77" xfId="0" applyFill="1" applyBorder="1" applyAlignment="1">
      <alignment horizontal="center" vertical="center"/>
    </xf>
    <xf numFmtId="9" fontId="0" fillId="0" borderId="66" xfId="2" applyFont="1" applyBorder="1"/>
    <xf numFmtId="0" fontId="0" fillId="3" borderId="66" xfId="0" applyFill="1" applyBorder="1"/>
    <xf numFmtId="0" fontId="0" fillId="0" borderId="77" xfId="0" applyBorder="1"/>
    <xf numFmtId="0" fontId="0" fillId="0" borderId="0" xfId="0" applyBorder="1"/>
    <xf numFmtId="9" fontId="0" fillId="0" borderId="0" xfId="2" applyFont="1" applyBorder="1"/>
    <xf numFmtId="0" fontId="0" fillId="0" borderId="77" xfId="0" applyFill="1" applyBorder="1"/>
    <xf numFmtId="0" fontId="2" fillId="3" borderId="5" xfId="0" applyNumberFormat="1" applyFont="1" applyFill="1" applyBorder="1" applyAlignment="1" applyProtection="1">
      <alignment horizontal="center" vertical="center" wrapText="1"/>
      <protection locked="0"/>
    </xf>
    <xf numFmtId="41" fontId="26" fillId="0" borderId="0" xfId="1" applyFont="1" applyFill="1" applyBorder="1" applyAlignment="1">
      <alignment horizontal="left" vertical="top"/>
    </xf>
    <xf numFmtId="168" fontId="26" fillId="0" borderId="0" xfId="1" applyNumberFormat="1" applyFont="1" applyFill="1" applyBorder="1" applyAlignment="1">
      <alignment horizontal="left" vertical="top"/>
    </xf>
    <xf numFmtId="9" fontId="2" fillId="5" borderId="5" xfId="0" applyNumberFormat="1" applyFont="1" applyFill="1" applyBorder="1" applyAlignment="1" applyProtection="1">
      <alignment horizontal="center" vertical="center" wrapText="1"/>
      <protection locked="0"/>
    </xf>
    <xf numFmtId="9" fontId="2" fillId="3" borderId="5" xfId="2" applyFont="1" applyFill="1" applyBorder="1" applyAlignment="1" applyProtection="1">
      <alignment horizontal="center" vertical="center" wrapText="1"/>
      <protection locked="0"/>
    </xf>
    <xf numFmtId="0" fontId="0" fillId="0" borderId="66" xfId="0" applyBorder="1" applyAlignment="1">
      <alignment horizontal="center"/>
    </xf>
    <xf numFmtId="0" fontId="0" fillId="0" borderId="70"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xf>
    <xf numFmtId="0" fontId="0" fillId="0" borderId="67" xfId="0" applyBorder="1" applyAlignment="1">
      <alignment horizontal="center"/>
    </xf>
    <xf numFmtId="0" fontId="0" fillId="0" borderId="67" xfId="0" applyBorder="1" applyAlignment="1">
      <alignment horizontal="center" vertical="center"/>
    </xf>
    <xf numFmtId="0" fontId="0" fillId="0" borderId="71" xfId="0" applyBorder="1" applyAlignment="1">
      <alignment horizontal="center"/>
    </xf>
    <xf numFmtId="0" fontId="0" fillId="0" borderId="72"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2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3" fillId="8" borderId="12" xfId="0" applyFont="1" applyFill="1" applyBorder="1" applyAlignment="1" applyProtection="1">
      <alignment horizontal="center" vertical="center" wrapText="1"/>
    </xf>
    <xf numFmtId="0" fontId="3" fillId="8" borderId="13" xfId="0" applyFont="1" applyFill="1" applyBorder="1" applyAlignment="1" applyProtection="1">
      <alignment horizontal="center" vertical="center" wrapText="1"/>
    </xf>
    <xf numFmtId="0" fontId="7" fillId="5" borderId="0" xfId="0" applyFont="1" applyFill="1" applyBorder="1" applyAlignment="1">
      <alignment horizontal="center" vertical="center" wrapText="1"/>
    </xf>
    <xf numFmtId="0" fontId="2" fillId="5" borderId="0" xfId="0" applyFont="1" applyFill="1" applyBorder="1" applyAlignment="1">
      <alignment horizontal="center" vertical="center"/>
    </xf>
    <xf numFmtId="0" fontId="2" fillId="5" borderId="0" xfId="0" applyFont="1" applyFill="1" applyBorder="1" applyAlignment="1">
      <alignment horizontal="center"/>
    </xf>
    <xf numFmtId="4" fontId="3" fillId="7" borderId="0" xfId="0" applyNumberFormat="1" applyFont="1" applyFill="1" applyBorder="1" applyAlignment="1">
      <alignment horizontal="center" vertical="center" wrapText="1"/>
    </xf>
    <xf numFmtId="0" fontId="3" fillId="5" borderId="0"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9" borderId="0"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7" fillId="9" borderId="22"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20"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3" fillId="11" borderId="23" xfId="0" applyFont="1" applyFill="1" applyBorder="1" applyAlignment="1">
      <alignment horizontal="center" vertical="center" wrapText="1"/>
    </xf>
    <xf numFmtId="0" fontId="3" fillId="11" borderId="16" xfId="0" applyFont="1" applyFill="1" applyBorder="1" applyAlignment="1">
      <alignment horizontal="center" vertical="center" wrapText="1"/>
    </xf>
    <xf numFmtId="0" fontId="3" fillId="11" borderId="24"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5" borderId="5"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11" fillId="7" borderId="60" xfId="0" applyFont="1" applyFill="1" applyBorder="1" applyAlignment="1" applyProtection="1">
      <alignment horizontal="center" vertical="center" wrapText="1"/>
    </xf>
    <xf numFmtId="0" fontId="11" fillId="7" borderId="43" xfId="0" applyFont="1" applyFill="1" applyBorder="1" applyAlignment="1" applyProtection="1">
      <alignment horizontal="center" vertical="center" wrapText="1"/>
    </xf>
    <xf numFmtId="0" fontId="11" fillId="7" borderId="39" xfId="0" applyFont="1" applyFill="1" applyBorder="1" applyAlignment="1" applyProtection="1">
      <alignment horizontal="center" vertical="center" wrapText="1"/>
    </xf>
    <xf numFmtId="0" fontId="3" fillId="14" borderId="5"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14" borderId="6" xfId="0" applyFont="1" applyFill="1" applyBorder="1" applyAlignment="1">
      <alignment horizontal="center" vertical="center" wrapText="1"/>
    </xf>
    <xf numFmtId="0" fontId="3" fillId="14" borderId="10"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9" fillId="13" borderId="3"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1" fillId="7" borderId="58" xfId="0" applyFont="1" applyFill="1" applyBorder="1" applyAlignment="1" applyProtection="1">
      <alignment horizontal="center" vertical="center" wrapText="1"/>
    </xf>
    <xf numFmtId="0" fontId="11" fillId="7" borderId="43" xfId="0" applyFont="1" applyFill="1" applyBorder="1" applyAlignment="1"/>
    <xf numFmtId="0" fontId="11" fillId="7" borderId="59"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textRotation="90" wrapText="1"/>
    </xf>
    <xf numFmtId="0" fontId="2" fillId="5" borderId="56" xfId="0" applyFont="1" applyFill="1" applyBorder="1" applyAlignment="1" applyProtection="1">
      <alignment horizontal="center" vertical="center" textRotation="90" wrapText="1"/>
    </xf>
    <xf numFmtId="0" fontId="2" fillId="22" borderId="15" xfId="0" applyFont="1" applyFill="1" applyBorder="1" applyAlignment="1" applyProtection="1">
      <alignment horizontal="center" vertical="center" wrapText="1"/>
    </xf>
    <xf numFmtId="0" fontId="2" fillId="22" borderId="18" xfId="0" applyFont="1" applyFill="1" applyBorder="1" applyAlignment="1" applyProtection="1">
      <alignment horizontal="center" vertical="center" wrapText="1"/>
    </xf>
    <xf numFmtId="0" fontId="2" fillId="22" borderId="42" xfId="0" applyFont="1" applyFill="1" applyBorder="1" applyAlignment="1" applyProtection="1">
      <alignment horizontal="center" vertical="center" wrapText="1"/>
    </xf>
    <xf numFmtId="0" fontId="2" fillId="5" borderId="0" xfId="0" applyFont="1" applyFill="1" applyBorder="1" applyAlignment="1">
      <alignment horizontal="right" vertical="center" wrapText="1"/>
    </xf>
  </cellXfs>
  <cellStyles count="6">
    <cellStyle name="Millares [0]" xfId="1" builtinId="6"/>
    <cellStyle name="Moneda [0]" xfId="4" builtinId="7"/>
    <cellStyle name="Normal" xfId="0" builtinId="0"/>
    <cellStyle name="Normal 2" xfId="3"/>
    <cellStyle name="Normal 3" xfId="5"/>
    <cellStyle name="Porcentaje" xfId="2" builtinId="5"/>
  </cellStyles>
  <dxfs count="16">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1246896</xdr:colOff>
      <xdr:row>67</xdr:row>
      <xdr:rowOff>0</xdr:rowOff>
    </xdr:from>
    <xdr:to>
      <xdr:col>1</xdr:col>
      <xdr:colOff>2736260</xdr:colOff>
      <xdr:row>67</xdr:row>
      <xdr:rowOff>17323</xdr:rowOff>
    </xdr:to>
    <xdr:sp macro="" textlink="">
      <xdr:nvSpPr>
        <xdr:cNvPr id="2" name="5 Rectángulo">
          <a:extLst>
            <a:ext uri="{FF2B5EF4-FFF2-40B4-BE49-F238E27FC236}"/>
          </a:extLst>
        </xdr:cNvPr>
        <xdr:cNvSpPr/>
      </xdr:nvSpPr>
      <xdr:spPr>
        <a:xfrm>
          <a:off x="723021" y="69770625"/>
          <a:ext cx="3464" cy="17323"/>
        </a:xfrm>
        <a:prstGeom prst="rect">
          <a:avLst/>
        </a:prstGeom>
        <a:solidFill>
          <a:schemeClr val="bg1">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1229591</xdr:colOff>
      <xdr:row>69</xdr:row>
      <xdr:rowOff>34637</xdr:rowOff>
    </xdr:from>
    <xdr:to>
      <xdr:col>1</xdr:col>
      <xdr:colOff>2718955</xdr:colOff>
      <xdr:row>72</xdr:row>
      <xdr:rowOff>121228</xdr:rowOff>
    </xdr:to>
    <xdr:sp macro="" textlink="">
      <xdr:nvSpPr>
        <xdr:cNvPr id="3" name="7 Rectángulo">
          <a:extLst>
            <a:ext uri="{FF2B5EF4-FFF2-40B4-BE49-F238E27FC236}"/>
          </a:extLst>
        </xdr:cNvPr>
        <xdr:cNvSpPr/>
      </xdr:nvSpPr>
      <xdr:spPr>
        <a:xfrm>
          <a:off x="724766" y="70262462"/>
          <a:ext cx="3464" cy="772391"/>
        </a:xfrm>
        <a:prstGeom prst="rect">
          <a:avLst/>
        </a:prstGeom>
        <a:solidFill>
          <a:schemeClr val="accent3">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3117286</xdr:colOff>
      <xdr:row>69</xdr:row>
      <xdr:rowOff>121223</xdr:rowOff>
    </xdr:from>
    <xdr:to>
      <xdr:col>2</xdr:col>
      <xdr:colOff>658104</xdr:colOff>
      <xdr:row>72</xdr:row>
      <xdr:rowOff>51950</xdr:rowOff>
    </xdr:to>
    <xdr:sp macro="" textlink="">
      <xdr:nvSpPr>
        <xdr:cNvPr id="4" name="8 CuadroTexto">
          <a:extLst>
            <a:ext uri="{FF2B5EF4-FFF2-40B4-BE49-F238E27FC236}"/>
          </a:extLst>
        </xdr:cNvPr>
        <xdr:cNvSpPr txBox="1"/>
      </xdr:nvSpPr>
      <xdr:spPr>
        <a:xfrm>
          <a:off x="726511" y="70349048"/>
          <a:ext cx="655493" cy="616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IVC</a:t>
          </a:r>
        </a:p>
      </xdr:txBody>
    </xdr:sp>
    <xdr:clientData/>
  </xdr:twoCellAnchor>
  <xdr:twoCellAnchor>
    <xdr:from>
      <xdr:col>1</xdr:col>
      <xdr:colOff>1264228</xdr:colOff>
      <xdr:row>74</xdr:row>
      <xdr:rowOff>121227</xdr:rowOff>
    </xdr:from>
    <xdr:to>
      <xdr:col>1</xdr:col>
      <xdr:colOff>2753592</xdr:colOff>
      <xdr:row>78</xdr:row>
      <xdr:rowOff>17318</xdr:rowOff>
    </xdr:to>
    <xdr:sp macro="" textlink="">
      <xdr:nvSpPr>
        <xdr:cNvPr id="5" name="9 Rectángulo">
          <a:extLst>
            <a:ext uri="{FF2B5EF4-FFF2-40B4-BE49-F238E27FC236}"/>
          </a:extLst>
        </xdr:cNvPr>
        <xdr:cNvSpPr/>
      </xdr:nvSpPr>
      <xdr:spPr>
        <a:xfrm>
          <a:off x="721303" y="71492052"/>
          <a:ext cx="3464" cy="810491"/>
        </a:xfrm>
        <a:prstGeom prst="rect">
          <a:avLst/>
        </a:prstGeom>
        <a:solidFill>
          <a:schemeClr val="accent4"/>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3151923</xdr:colOff>
      <xdr:row>75</xdr:row>
      <xdr:rowOff>17313</xdr:rowOff>
    </xdr:from>
    <xdr:to>
      <xdr:col>2</xdr:col>
      <xdr:colOff>692741</xdr:colOff>
      <xdr:row>77</xdr:row>
      <xdr:rowOff>138540</xdr:rowOff>
    </xdr:to>
    <xdr:sp macro="" textlink="">
      <xdr:nvSpPr>
        <xdr:cNvPr id="6" name="10 CuadroTexto">
          <a:extLst>
            <a:ext uri="{FF2B5EF4-FFF2-40B4-BE49-F238E27FC236}"/>
          </a:extLst>
        </xdr:cNvPr>
        <xdr:cNvSpPr txBox="1"/>
      </xdr:nvSpPr>
      <xdr:spPr>
        <a:xfrm>
          <a:off x="723048" y="71616738"/>
          <a:ext cx="665018" cy="5784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CORPORATIVA LOCAL</a:t>
          </a:r>
          <a:endParaRPr lang="es-ES" sz="1800" b="1">
            <a:latin typeface="Arial Narrow" pitchFamily="34" charset="0"/>
          </a:endParaRPr>
        </a:p>
      </xdr:txBody>
    </xdr:sp>
    <xdr:clientData/>
  </xdr:twoCellAnchor>
  <xdr:twoCellAnchor>
    <xdr:from>
      <xdr:col>1</xdr:col>
      <xdr:colOff>1264228</xdr:colOff>
      <xdr:row>79</xdr:row>
      <xdr:rowOff>138545</xdr:rowOff>
    </xdr:from>
    <xdr:to>
      <xdr:col>1</xdr:col>
      <xdr:colOff>2753592</xdr:colOff>
      <xdr:row>83</xdr:row>
      <xdr:rowOff>34636</xdr:rowOff>
    </xdr:to>
    <xdr:sp macro="" textlink="">
      <xdr:nvSpPr>
        <xdr:cNvPr id="7" name="11 Rectángulo">
          <a:extLst>
            <a:ext uri="{FF2B5EF4-FFF2-40B4-BE49-F238E27FC236}"/>
          </a:extLst>
        </xdr:cNvPr>
        <xdr:cNvSpPr/>
      </xdr:nvSpPr>
      <xdr:spPr>
        <a:xfrm>
          <a:off x="721303" y="72652370"/>
          <a:ext cx="3464" cy="810491"/>
        </a:xfrm>
        <a:prstGeom prst="rect">
          <a:avLst/>
        </a:prstGeom>
        <a:solidFill>
          <a:schemeClr val="tx2"/>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3151923</xdr:colOff>
      <xdr:row>80</xdr:row>
      <xdr:rowOff>34631</xdr:rowOff>
    </xdr:from>
    <xdr:to>
      <xdr:col>2</xdr:col>
      <xdr:colOff>692741</xdr:colOff>
      <xdr:row>82</xdr:row>
      <xdr:rowOff>155858</xdr:rowOff>
    </xdr:to>
    <xdr:sp macro="" textlink="">
      <xdr:nvSpPr>
        <xdr:cNvPr id="8" name="12 CuadroTexto">
          <a:extLst>
            <a:ext uri="{FF2B5EF4-FFF2-40B4-BE49-F238E27FC236}"/>
          </a:extLst>
        </xdr:cNvPr>
        <xdr:cNvSpPr txBox="1"/>
      </xdr:nvSpPr>
      <xdr:spPr>
        <a:xfrm>
          <a:off x="723048" y="72777056"/>
          <a:ext cx="665018" cy="5784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RELACIONES</a:t>
          </a:r>
          <a:r>
            <a:rPr lang="es-ES" sz="1800" b="1" baseline="0">
              <a:latin typeface="Arial Narrow" pitchFamily="34" charset="0"/>
            </a:rPr>
            <a:t> ESTRATEGICAS</a:t>
          </a:r>
          <a:endParaRPr lang="es-ES" sz="1800" b="1">
            <a:latin typeface="Arial Narrow" pitchFamily="34" charset="0"/>
          </a:endParaRPr>
        </a:p>
      </xdr:txBody>
    </xdr:sp>
    <xdr:clientData/>
  </xdr:twoCellAnchor>
  <xdr:twoCellAnchor>
    <xdr:from>
      <xdr:col>1</xdr:col>
      <xdr:colOff>1298864</xdr:colOff>
      <xdr:row>86</xdr:row>
      <xdr:rowOff>0</xdr:rowOff>
    </xdr:from>
    <xdr:to>
      <xdr:col>1</xdr:col>
      <xdr:colOff>2788228</xdr:colOff>
      <xdr:row>89</xdr:row>
      <xdr:rowOff>86591</xdr:rowOff>
    </xdr:to>
    <xdr:sp macro="" textlink="">
      <xdr:nvSpPr>
        <xdr:cNvPr id="9" name="13 Rectángulo">
          <a:extLst>
            <a:ext uri="{FF2B5EF4-FFF2-40B4-BE49-F238E27FC236}"/>
          </a:extLst>
        </xdr:cNvPr>
        <xdr:cNvSpPr/>
      </xdr:nvSpPr>
      <xdr:spPr>
        <a:xfrm>
          <a:off x="727364" y="74114025"/>
          <a:ext cx="0" cy="772391"/>
        </a:xfrm>
        <a:prstGeom prst="rect">
          <a:avLst/>
        </a:prstGeom>
        <a:solidFill>
          <a:schemeClr val="accent2">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3186559</xdr:colOff>
      <xdr:row>86</xdr:row>
      <xdr:rowOff>86586</xdr:rowOff>
    </xdr:from>
    <xdr:to>
      <xdr:col>2</xdr:col>
      <xdr:colOff>727377</xdr:colOff>
      <xdr:row>89</xdr:row>
      <xdr:rowOff>17313</xdr:rowOff>
    </xdr:to>
    <xdr:sp macro="" textlink="">
      <xdr:nvSpPr>
        <xdr:cNvPr id="10" name="14 CuadroTexto">
          <a:extLst>
            <a:ext uri="{FF2B5EF4-FFF2-40B4-BE49-F238E27FC236}"/>
          </a:extLst>
        </xdr:cNvPr>
        <xdr:cNvSpPr txBox="1"/>
      </xdr:nvSpPr>
      <xdr:spPr>
        <a:xfrm>
          <a:off x="719584" y="74200611"/>
          <a:ext cx="674543" cy="616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DEL PATRIMONIO DOCUMENTAL</a:t>
          </a:r>
        </a:p>
      </xdr:txBody>
    </xdr:sp>
    <xdr:clientData/>
  </xdr:twoCellAnchor>
  <xdr:twoCellAnchor>
    <xdr:from>
      <xdr:col>1</xdr:col>
      <xdr:colOff>1264227</xdr:colOff>
      <xdr:row>91</xdr:row>
      <xdr:rowOff>103909</xdr:rowOff>
    </xdr:from>
    <xdr:to>
      <xdr:col>1</xdr:col>
      <xdr:colOff>2753591</xdr:colOff>
      <xdr:row>95</xdr:row>
      <xdr:rowOff>0</xdr:rowOff>
    </xdr:to>
    <xdr:sp macro="" textlink="">
      <xdr:nvSpPr>
        <xdr:cNvPr id="11" name="15 Rectángulo">
          <a:extLst>
            <a:ext uri="{FF2B5EF4-FFF2-40B4-BE49-F238E27FC236}"/>
          </a:extLst>
        </xdr:cNvPr>
        <xdr:cNvSpPr/>
      </xdr:nvSpPr>
      <xdr:spPr>
        <a:xfrm>
          <a:off x="721302" y="75360934"/>
          <a:ext cx="3464" cy="810491"/>
        </a:xfrm>
        <a:prstGeom prst="rect">
          <a:avLst/>
        </a:prstGeom>
        <a:solidFill>
          <a:schemeClr val="bg2">
            <a:lumMod val="25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3151922</xdr:colOff>
      <xdr:row>91</xdr:row>
      <xdr:rowOff>190495</xdr:rowOff>
    </xdr:from>
    <xdr:to>
      <xdr:col>2</xdr:col>
      <xdr:colOff>692740</xdr:colOff>
      <xdr:row>94</xdr:row>
      <xdr:rowOff>121222</xdr:rowOff>
    </xdr:to>
    <xdr:sp macro="" textlink="">
      <xdr:nvSpPr>
        <xdr:cNvPr id="12" name="16 CuadroTexto">
          <a:extLst>
            <a:ext uri="{FF2B5EF4-FFF2-40B4-BE49-F238E27FC236}"/>
          </a:extLst>
        </xdr:cNvPr>
        <xdr:cNvSpPr txBox="1"/>
      </xdr:nvSpPr>
      <xdr:spPr>
        <a:xfrm>
          <a:off x="723047" y="75447520"/>
          <a:ext cx="665018" cy="616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200"/>
            </a:lnSpc>
          </a:pPr>
          <a:r>
            <a:rPr lang="es-ES" sz="1800" b="1">
              <a:latin typeface="Arial Narrow" pitchFamily="34" charset="0"/>
            </a:rPr>
            <a:t>GERENCIA DE TI</a:t>
          </a:r>
          <a:endParaRPr lang="es-ES" sz="1800" b="1" baseline="0">
            <a:latin typeface="Arial Narrow" pitchFamily="34" charset="0"/>
          </a:endParaRPr>
        </a:p>
      </xdr:txBody>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13" name="AutoShape 38" descr="Resultado de imagen para boton agregar icono"/>
        <xdr:cNvSpPr>
          <a:spLocks noChangeAspect="1" noChangeArrowheads="1"/>
        </xdr:cNvSpPr>
      </xdr:nvSpPr>
      <xdr:spPr bwMode="auto">
        <a:xfrm>
          <a:off x="56769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14" name="AutoShape 39" descr="Resultado de imagen para boton agregar icono"/>
        <xdr:cNvSpPr>
          <a:spLocks noChangeAspect="1" noChangeArrowheads="1"/>
        </xdr:cNvSpPr>
      </xdr:nvSpPr>
      <xdr:spPr bwMode="auto">
        <a:xfrm>
          <a:off x="56769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15" name="AutoShape 40" descr="Resultado de imagen para boton agregar icono"/>
        <xdr:cNvSpPr>
          <a:spLocks noChangeAspect="1" noChangeArrowheads="1"/>
        </xdr:cNvSpPr>
      </xdr:nvSpPr>
      <xdr:spPr bwMode="auto">
        <a:xfrm>
          <a:off x="56769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4</xdr:row>
      <xdr:rowOff>295275</xdr:rowOff>
    </xdr:to>
    <xdr:sp macro="" textlink="">
      <xdr:nvSpPr>
        <xdr:cNvPr id="16" name="AutoShape 42" descr="Z"/>
        <xdr:cNvSpPr>
          <a:spLocks noChangeAspect="1" noChangeArrowheads="1"/>
        </xdr:cNvSpPr>
      </xdr:nvSpPr>
      <xdr:spPr bwMode="auto">
        <a:xfrm>
          <a:off x="5676900" y="19621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L2018%20PG%20ALS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de%20gesti&#243;n%20ALSF%20%202018%20actualiz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biernobogota-my.sharepoint.com/personal/julian_perez_gobiernobogota_gov_co/Documents/Datos%20adjuntos%20de%20correo%20electr&#243;nico/AL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GP"/>
      <sheetName val="Resumen"/>
      <sheetName val="PQR"/>
      <sheetName val="PAC"/>
      <sheetName val="Plan gestión por proceso"/>
    </sheetNames>
    <sheetDataSet>
      <sheetData sheetId="0">
        <row r="2">
          <cell r="A2" t="str">
            <v>ADQUISICION DE BIENES</v>
          </cell>
          <cell r="B2" t="str">
            <v>GASTOS DE FUNCIONAMIENTO</v>
          </cell>
          <cell r="C2" t="str">
            <v>RETADORA (MEJORA)</v>
          </cell>
          <cell r="D2" t="str">
            <v>SUMA</v>
          </cell>
          <cell r="F2" t="str">
            <v>EFICIENCIA</v>
          </cell>
        </row>
        <row r="3">
          <cell r="A3" t="str">
            <v>ADQUISICION DE SERVICIOS</v>
          </cell>
          <cell r="B3" t="str">
            <v>GASTOS DE INVERSION</v>
          </cell>
          <cell r="C3" t="str">
            <v>RUTINARIA</v>
          </cell>
          <cell r="D3" t="str">
            <v>CONSTANTE</v>
          </cell>
          <cell r="F3" t="str">
            <v>EFICACIA</v>
          </cell>
        </row>
        <row r="4">
          <cell r="A4" t="str">
            <v>SERVICIOS PUBLICOS</v>
          </cell>
          <cell r="C4" t="str">
            <v>GESTIÓN</v>
          </cell>
          <cell r="D4" t="str">
            <v>CRECIENTE</v>
          </cell>
          <cell r="F4" t="str">
            <v>EFECTIVIDAD</v>
          </cell>
        </row>
        <row r="5">
          <cell r="A5" t="str">
            <v>GASTOS GENERALES</v>
          </cell>
          <cell r="C5" t="str">
            <v>SOTENIBILIDAD DEL SISTEMA DE GESTIÓN</v>
          </cell>
          <cell r="D5" t="str">
            <v>DECRECIENTE</v>
          </cell>
        </row>
        <row r="6">
          <cell r="A6" t="str">
            <v>SERVICIOS PERSONALES</v>
          </cell>
        </row>
        <row r="7">
          <cell r="A7" t="str">
            <v>OTROS GASTOS GENERALES</v>
          </cell>
          <cell r="G7" t="str">
            <v>SI</v>
          </cell>
        </row>
        <row r="8">
          <cell r="G8" t="str">
            <v>NO</v>
          </cell>
        </row>
        <row r="118">
          <cell r="B118" t="str">
            <v>ALCALDIA LOCAL DE USAQUEN</v>
          </cell>
          <cell r="C118" t="str">
            <v>ALCALDE/SA LOCAL DE USAQUEN</v>
          </cell>
        </row>
        <row r="119">
          <cell r="B119" t="str">
            <v>ALCALDIA LOCAL DE CHAPINERO</v>
          </cell>
          <cell r="C119" t="str">
            <v>ALCALDE/SA LOCAL DE CHAPINERO</v>
          </cell>
        </row>
        <row r="120">
          <cell r="B120" t="str">
            <v>ALCALDIA LOCAL DE SANTAFE</v>
          </cell>
          <cell r="C120" t="str">
            <v>ALCALDE/SA LOCAL DE SANTAFE</v>
          </cell>
        </row>
        <row r="121">
          <cell r="B121" t="str">
            <v>ALCALDIA LOCAL DE SAN CRISTOBAL</v>
          </cell>
          <cell r="C121" t="str">
            <v>ALCALDE/SA LOCAL DE SAN CRISTOBAL</v>
          </cell>
        </row>
        <row r="122">
          <cell r="B122" t="str">
            <v>ALCALDIA LOCAL DE USME</v>
          </cell>
          <cell r="C122" t="str">
            <v>ALCALDE/SA LOCAL DE USME</v>
          </cell>
        </row>
        <row r="123">
          <cell r="B123" t="str">
            <v>ALCALDIA LOCAL DE TUNJUELITO</v>
          </cell>
          <cell r="C123" t="str">
            <v>ALCALDE/SA LOCAL DE TUNJUELITO</v>
          </cell>
        </row>
        <row r="124">
          <cell r="B124" t="str">
            <v>ALCALDIA LOCAL DE BOSA</v>
          </cell>
          <cell r="C124" t="str">
            <v>ALCALDE/SA LOCAL DE BOSA</v>
          </cell>
        </row>
        <row r="125">
          <cell r="B125" t="str">
            <v>ALCALDIA LOCAL DE KENNEDY</v>
          </cell>
          <cell r="C125" t="str">
            <v>ALCALDE/SA LOCAL DE KENNEDY</v>
          </cell>
        </row>
        <row r="126">
          <cell r="B126" t="str">
            <v>ALCALDIA LOCAL DE FONTIBON</v>
          </cell>
          <cell r="C126" t="str">
            <v>ALCALDE/SA LOCAL DE FONTIBON</v>
          </cell>
        </row>
        <row r="127">
          <cell r="B127" t="str">
            <v>ALCALDIA LOCAL DE ENGATIVA</v>
          </cell>
          <cell r="C127" t="str">
            <v>ALCALDE/SA LOCAL DE ENGATIVA</v>
          </cell>
        </row>
        <row r="128">
          <cell r="B128" t="str">
            <v>ALCALDIA LOCAL DE SUBA</v>
          </cell>
          <cell r="C128" t="str">
            <v>ALCALDE/SA LOCAL DE SUBA</v>
          </cell>
        </row>
        <row r="129">
          <cell r="B129" t="str">
            <v>ALCALDIA LOCAL DE BARRIOS UNIDOS</v>
          </cell>
          <cell r="C129" t="str">
            <v>ALCALDE/SA LOCAL DE BARRIOS UNIDOS</v>
          </cell>
        </row>
        <row r="130">
          <cell r="B130" t="str">
            <v>ALCALDIA LOCAL DE TEUSAQUILLO</v>
          </cell>
          <cell r="C130" t="str">
            <v>ALCALDE/SA LOCAL DE TEUSAQUILLO</v>
          </cell>
        </row>
        <row r="131">
          <cell r="B131" t="str">
            <v>ALCALDIA LOCAL DE LOS MARTIRES</v>
          </cell>
          <cell r="C131" t="str">
            <v>ALCALDE/SA LOCAL DE LOS MARTIRES</v>
          </cell>
        </row>
        <row r="132">
          <cell r="B132" t="str">
            <v>ALCALDIA LOCAL DE ANTONIO NARIÑO</v>
          </cell>
          <cell r="C132" t="str">
            <v>ALCALDE/SA LOCAL DE ANTONIO NARIÑO</v>
          </cell>
        </row>
        <row r="133">
          <cell r="B133" t="str">
            <v xml:space="preserve">ALCALDIA LOCAL DE PUENTE ARANDA </v>
          </cell>
          <cell r="C133" t="str">
            <v xml:space="preserve">ALCALDE/SA LOCAL DE PUENTE ARANDA </v>
          </cell>
        </row>
        <row r="134">
          <cell r="B134" t="str">
            <v>ALCALDIA LOCAL DE LA CANDELARIA</v>
          </cell>
          <cell r="C134" t="str">
            <v>ALCALDE/SA LOCAL DE LA CANDELARIA</v>
          </cell>
        </row>
        <row r="135">
          <cell r="B135" t="str">
            <v>ALCALDIA LOCAL DE RAFAEL URIBE URIBE</v>
          </cell>
          <cell r="C135" t="str">
            <v>ALCALDE/SA LOCAL DE RAFAEL URIBE URIBE</v>
          </cell>
        </row>
        <row r="136">
          <cell r="B136" t="str">
            <v>ALCALDIA LOCAL DE CIUDAD BOLIVAR</v>
          </cell>
          <cell r="C136" t="str">
            <v>ALCALDE/SA LOCAL DE CIUDAD BOLIVAR</v>
          </cell>
        </row>
        <row r="137">
          <cell r="B137" t="str">
            <v>ALCALDIA LOCAL DE SUMAPAZ</v>
          </cell>
          <cell r="C137" t="str">
            <v>ALCALDE/SA LOCAL DE SUMAPAZ</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GP"/>
      <sheetName val="Resumen"/>
      <sheetName val="Respuesta PQR"/>
      <sheetName val="PAC"/>
      <sheetName val="Plan gestión por proceso"/>
    </sheetNames>
    <sheetDataSet>
      <sheetData sheetId="0">
        <row r="2">
          <cell r="A2" t="str">
            <v>ADQUISICION DE BIENES</v>
          </cell>
          <cell r="B2" t="str">
            <v>GASTOS DE FUNCIONAMIENTO</v>
          </cell>
          <cell r="C2" t="str">
            <v>RETADORA (MEJORA)</v>
          </cell>
          <cell r="D2" t="str">
            <v>SUMA</v>
          </cell>
          <cell r="F2" t="str">
            <v>EFICIENCIA</v>
          </cell>
        </row>
        <row r="3">
          <cell r="A3" t="str">
            <v>ADQUISICION DE SERVICIOS</v>
          </cell>
          <cell r="B3" t="str">
            <v>GASTOS DE INVERSION</v>
          </cell>
          <cell r="C3" t="str">
            <v>RUTINARIA</v>
          </cell>
          <cell r="D3" t="str">
            <v>CONSTANTE</v>
          </cell>
          <cell r="F3" t="str">
            <v>EFICACIA</v>
          </cell>
        </row>
        <row r="4">
          <cell r="A4" t="str">
            <v>SERVICIOS PUBLICOS</v>
          </cell>
          <cell r="C4" t="str">
            <v>GESTIÓN</v>
          </cell>
          <cell r="D4" t="str">
            <v>CRECIENTE</v>
          </cell>
          <cell r="F4" t="str">
            <v>EFECTIVIDAD</v>
          </cell>
        </row>
        <row r="5">
          <cell r="A5" t="str">
            <v>GASTOS GENERALES</v>
          </cell>
          <cell r="C5" t="str">
            <v>SOTENIBILIDAD DEL SISTEMA DE GESTIÓN</v>
          </cell>
          <cell r="D5" t="str">
            <v>DECRECIENTE</v>
          </cell>
        </row>
        <row r="6">
          <cell r="A6" t="str">
            <v>SERVICIOS PERSONALES</v>
          </cell>
        </row>
        <row r="7">
          <cell r="A7" t="str">
            <v>OTROS GASTOS GENERALES</v>
          </cell>
          <cell r="G7" t="str">
            <v>SI</v>
          </cell>
        </row>
        <row r="8">
          <cell r="G8" t="str">
            <v>NO</v>
          </cell>
        </row>
        <row r="118">
          <cell r="B118" t="str">
            <v>ALCALDIA LOCAL DE USAQUEN</v>
          </cell>
          <cell r="C118" t="str">
            <v>ALCALDE/SA LOCAL DE USAQUEN</v>
          </cell>
        </row>
        <row r="119">
          <cell r="B119" t="str">
            <v>ALCALDIA LOCAL DE CHAPINERO</v>
          </cell>
          <cell r="C119" t="str">
            <v>ALCALDE/SA LOCAL DE CHAPINERO</v>
          </cell>
        </row>
        <row r="120">
          <cell r="B120" t="str">
            <v>ALCALDIA LOCAL DE SANTAFE</v>
          </cell>
          <cell r="C120" t="str">
            <v>ALCALDE/SA LOCAL DE SANTAFE</v>
          </cell>
        </row>
        <row r="121">
          <cell r="B121" t="str">
            <v>ALCALDIA LOCAL DE SAN CRISTOBAL</v>
          </cell>
          <cell r="C121" t="str">
            <v>ALCALDE/SA LOCAL DE SAN CRISTOBAL</v>
          </cell>
        </row>
        <row r="122">
          <cell r="B122" t="str">
            <v>ALCALDIA LOCAL DE USME</v>
          </cell>
          <cell r="C122" t="str">
            <v>ALCALDE/SA LOCAL DE USME</v>
          </cell>
        </row>
        <row r="123">
          <cell r="B123" t="str">
            <v>ALCALDIA LOCAL DE TUNJUELITO</v>
          </cell>
          <cell r="C123" t="str">
            <v>ALCALDE/SA LOCAL DE TUNJUELITO</v>
          </cell>
        </row>
        <row r="124">
          <cell r="B124" t="str">
            <v>ALCALDIA LOCAL DE BOSA</v>
          </cell>
          <cell r="C124" t="str">
            <v>ALCALDE/SA LOCAL DE BOSA</v>
          </cell>
        </row>
        <row r="125">
          <cell r="B125" t="str">
            <v>ALCALDIA LOCAL DE KENNEDY</v>
          </cell>
          <cell r="C125" t="str">
            <v>ALCALDE/SA LOCAL DE KENNEDY</v>
          </cell>
        </row>
        <row r="126">
          <cell r="B126" t="str">
            <v>ALCALDIA LOCAL DE FONTIBON</v>
          </cell>
          <cell r="C126" t="str">
            <v>ALCALDE/SA LOCAL DE FONTIBON</v>
          </cell>
        </row>
        <row r="127">
          <cell r="B127" t="str">
            <v>ALCALDIA LOCAL DE ENGATIVA</v>
          </cell>
          <cell r="C127" t="str">
            <v>ALCALDE/SA LOCAL DE ENGATIVA</v>
          </cell>
        </row>
        <row r="128">
          <cell r="B128" t="str">
            <v>ALCALDIA LOCAL DE SUBA</v>
          </cell>
          <cell r="C128" t="str">
            <v>ALCALDE/SA LOCAL DE SUBA</v>
          </cell>
        </row>
        <row r="129">
          <cell r="B129" t="str">
            <v>ALCALDIA LOCAL DE BARRIOS UNIDOS</v>
          </cell>
          <cell r="C129" t="str">
            <v>ALCALDE/SA LOCAL DE BARRIOS UNIDOS</v>
          </cell>
        </row>
        <row r="130">
          <cell r="B130" t="str">
            <v>ALCALDIA LOCAL DE TEUSAQUILLO</v>
          </cell>
          <cell r="C130" t="str">
            <v>ALCALDE/SA LOCAL DE TEUSAQUILLO</v>
          </cell>
        </row>
        <row r="131">
          <cell r="B131" t="str">
            <v>ALCALDIA LOCAL DE LOS MARTIRES</v>
          </cell>
          <cell r="C131" t="str">
            <v>ALCALDE/SA LOCAL DE LOS MARTIRES</v>
          </cell>
        </row>
        <row r="132">
          <cell r="B132" t="str">
            <v>ALCALDIA LOCAL DE ANTONIO NARIÑO</v>
          </cell>
          <cell r="C132" t="str">
            <v>ALCALDE/SA LOCAL DE ANTONIO NARIÑO</v>
          </cell>
        </row>
        <row r="133">
          <cell r="B133" t="str">
            <v xml:space="preserve">ALCALDIA LOCAL DE PUENTE ARANDA </v>
          </cell>
          <cell r="C133" t="str">
            <v xml:space="preserve">ALCALDE/SA LOCAL DE PUENTE ARANDA </v>
          </cell>
        </row>
        <row r="134">
          <cell r="B134" t="str">
            <v>ALCALDIA LOCAL DE LA CANDELARIA</v>
          </cell>
          <cell r="C134" t="str">
            <v>ALCALDE/SA LOCAL DE LA CANDELARIA</v>
          </cell>
        </row>
        <row r="135">
          <cell r="B135" t="str">
            <v>ALCALDIA LOCAL DE RAFAEL URIBE URIBE</v>
          </cell>
          <cell r="C135" t="str">
            <v>ALCALDE/SA LOCAL DE RAFAEL URIBE URIBE</v>
          </cell>
        </row>
        <row r="136">
          <cell r="B136" t="str">
            <v>ALCALDIA LOCAL DE CIUDAD BOLIVAR</v>
          </cell>
          <cell r="C136" t="str">
            <v>ALCALDE/SA LOCAL DE CIUDAD BOLIVAR</v>
          </cell>
        </row>
        <row r="137">
          <cell r="B137" t="str">
            <v>ALCALDIA LOCAL DE SUMAPAZ</v>
          </cell>
          <cell r="C137" t="str">
            <v>ALCALDE/SA LOCAL DE SUMAPAZ</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6">
          <cell r="C6" t="str">
            <v>RUTINARIA</v>
          </cell>
        </row>
        <row r="7">
          <cell r="C7" t="str">
            <v>RETADORA (MEJORA)</v>
          </cell>
        </row>
        <row r="8">
          <cell r="C8" t="str">
            <v>GESTIÓN</v>
          </cell>
        </row>
        <row r="9">
          <cell r="C9" t="str">
            <v>SOSTENIBILDIAD DEL SISTEMA DE GESTIÓN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zoomScale="115" zoomScaleNormal="115" workbookViewId="0">
      <pane xSplit="5" ySplit="1" topLeftCell="AA2" activePane="bottomRight" state="frozen"/>
      <selection pane="topRight" activeCell="F1" sqref="F1"/>
      <selection pane="bottomLeft" activeCell="A2" sqref="A2"/>
      <selection pane="bottomRight" activeCell="AJ7" sqref="AJ7"/>
    </sheetView>
  </sheetViews>
  <sheetFormatPr baseColWidth="10" defaultRowHeight="15" x14ac:dyDescent="0.25"/>
  <cols>
    <col min="2" max="3" width="5.7109375" customWidth="1"/>
    <col min="4" max="4" width="4.85546875" customWidth="1"/>
    <col min="5" max="5" width="6.7109375" customWidth="1"/>
    <col min="6" max="6" width="6.42578125" customWidth="1"/>
    <col min="7" max="7" width="6.140625" customWidth="1"/>
    <col min="8" max="14" width="5" customWidth="1"/>
    <col min="15" max="15" width="1.7109375" customWidth="1"/>
    <col min="16" max="20" width="4.85546875" customWidth="1"/>
    <col min="21" max="21" width="3" customWidth="1"/>
    <col min="22" max="22" width="5.7109375" customWidth="1"/>
    <col min="23" max="23" width="5.5703125" customWidth="1"/>
    <col min="24" max="24" width="5.42578125" customWidth="1"/>
    <col min="25" max="25" width="2.42578125" customWidth="1"/>
    <col min="26" max="26" width="5.5703125" customWidth="1"/>
    <col min="27" max="27" width="5.42578125" customWidth="1"/>
    <col min="28" max="28" width="4.85546875" customWidth="1"/>
    <col min="29" max="29" width="2.5703125" customWidth="1"/>
    <col min="30" max="32" width="6.42578125" customWidth="1"/>
    <col min="33" max="33" width="6.5703125" customWidth="1"/>
    <col min="34" max="34" width="6.85546875" customWidth="1"/>
    <col min="35" max="35" width="8.140625" customWidth="1"/>
    <col min="36" max="36" width="6.42578125" customWidth="1"/>
  </cols>
  <sheetData>
    <row r="1" spans="1:36" x14ac:dyDescent="0.25">
      <c r="C1" s="422" t="s">
        <v>519</v>
      </c>
      <c r="D1" s="422"/>
      <c r="E1" s="422"/>
      <c r="V1" s="423" t="s">
        <v>520</v>
      </c>
      <c r="W1" s="423"/>
      <c r="X1" s="423"/>
      <c r="Z1" s="423" t="s">
        <v>521</v>
      </c>
      <c r="AA1" s="423"/>
      <c r="AB1" s="423"/>
      <c r="AD1" s="423" t="s">
        <v>522</v>
      </c>
      <c r="AE1" s="423"/>
      <c r="AF1" s="423"/>
      <c r="AH1" s="424" t="s">
        <v>523</v>
      </c>
      <c r="AI1" s="424"/>
      <c r="AJ1" s="424"/>
    </row>
    <row r="2" spans="1:36" x14ac:dyDescent="0.25">
      <c r="B2" t="s">
        <v>526</v>
      </c>
      <c r="C2" t="s">
        <v>524</v>
      </c>
      <c r="D2" t="s">
        <v>525</v>
      </c>
      <c r="E2" t="s">
        <v>518</v>
      </c>
      <c r="V2" s="399" t="s">
        <v>524</v>
      </c>
      <c r="W2" s="399" t="s">
        <v>525</v>
      </c>
      <c r="X2" s="399" t="s">
        <v>518</v>
      </c>
      <c r="Y2" s="398"/>
      <c r="Z2" s="399" t="s">
        <v>524</v>
      </c>
      <c r="AA2" s="399" t="s">
        <v>525</v>
      </c>
      <c r="AB2" s="399" t="s">
        <v>518</v>
      </c>
      <c r="AD2" s="399" t="s">
        <v>524</v>
      </c>
      <c r="AE2" s="399" t="s">
        <v>525</v>
      </c>
      <c r="AF2" s="399" t="s">
        <v>518</v>
      </c>
      <c r="AH2" s="399" t="s">
        <v>524</v>
      </c>
      <c r="AI2" s="399" t="s">
        <v>525</v>
      </c>
      <c r="AJ2" s="399" t="s">
        <v>518</v>
      </c>
    </row>
    <row r="3" spans="1:36" x14ac:dyDescent="0.25">
      <c r="A3" t="s">
        <v>527</v>
      </c>
      <c r="B3">
        <v>247</v>
      </c>
      <c r="C3">
        <v>179</v>
      </c>
      <c r="D3">
        <v>68</v>
      </c>
      <c r="E3" s="400">
        <f>+D3/C3</f>
        <v>0.37988826815642457</v>
      </c>
      <c r="V3" s="401">
        <v>177</v>
      </c>
      <c r="W3" s="401">
        <f>+$C3-V3</f>
        <v>2</v>
      </c>
      <c r="X3" s="402">
        <f>+W3/$C3</f>
        <v>1.11731843575419E-2</v>
      </c>
      <c r="Z3" s="401">
        <v>177</v>
      </c>
      <c r="AA3" s="401">
        <f>+$C3-Z3</f>
        <v>2</v>
      </c>
      <c r="AB3" s="402">
        <f>+AA3/$C3</f>
        <v>1.11731843575419E-2</v>
      </c>
      <c r="AD3" s="401">
        <v>177</v>
      </c>
      <c r="AE3" s="401">
        <f>+$C3-AD3</f>
        <v>2</v>
      </c>
      <c r="AF3" s="402">
        <f>+AE3/$C3</f>
        <v>1.11731843575419E-2</v>
      </c>
      <c r="AH3" s="401">
        <v>177</v>
      </c>
      <c r="AI3" s="401">
        <f>+$C3-AH3</f>
        <v>2</v>
      </c>
      <c r="AJ3" s="402">
        <f>+AI3/AH2:AH3</f>
        <v>1.1299435028248588E-2</v>
      </c>
    </row>
    <row r="4" spans="1:36" x14ac:dyDescent="0.25">
      <c r="A4" t="s">
        <v>528</v>
      </c>
      <c r="C4">
        <v>188</v>
      </c>
      <c r="D4">
        <v>1</v>
      </c>
      <c r="E4" s="400">
        <f t="shared" ref="E4:E7" si="0">+D4/C4</f>
        <v>5.3191489361702126E-3</v>
      </c>
      <c r="V4" s="401">
        <v>149</v>
      </c>
      <c r="W4" s="401">
        <f t="shared" ref="W4:W7" si="1">+$C4-V4</f>
        <v>39</v>
      </c>
      <c r="X4" s="402">
        <f t="shared" ref="X4:X6" si="2">+W4/$C4</f>
        <v>0.20744680851063829</v>
      </c>
      <c r="Z4" s="401">
        <v>149</v>
      </c>
      <c r="AA4" s="401">
        <f t="shared" ref="AA4:AA7" si="3">+$C4-Z4</f>
        <v>39</v>
      </c>
      <c r="AB4" s="402">
        <f t="shared" ref="AB4:AB6" si="4">+AA4/$C4</f>
        <v>0.20744680851063829</v>
      </c>
      <c r="AD4" s="401">
        <v>147</v>
      </c>
      <c r="AE4" s="401">
        <f t="shared" ref="AE4:AE7" si="5">+$C4-AD4</f>
        <v>41</v>
      </c>
      <c r="AF4" s="402">
        <f t="shared" ref="AF4:AF6" si="6">+AE4/$C4</f>
        <v>0.21808510638297873</v>
      </c>
      <c r="AH4" s="401">
        <v>143</v>
      </c>
      <c r="AI4" s="401">
        <f t="shared" ref="AI4:AI7" si="7">+$C4-AH4</f>
        <v>45</v>
      </c>
      <c r="AJ4" s="402">
        <f t="shared" ref="AJ4:AJ6" si="8">+AI4/AH3:AH4</f>
        <v>0.31468531468531469</v>
      </c>
    </row>
    <row r="5" spans="1:36" x14ac:dyDescent="0.25">
      <c r="A5" t="s">
        <v>529</v>
      </c>
      <c r="B5">
        <v>354</v>
      </c>
      <c r="C5">
        <v>288</v>
      </c>
      <c r="D5">
        <v>66</v>
      </c>
      <c r="E5" s="400">
        <f t="shared" si="0"/>
        <v>0.22916666666666666</v>
      </c>
      <c r="V5" s="401">
        <v>277</v>
      </c>
      <c r="W5" s="401">
        <f t="shared" si="1"/>
        <v>11</v>
      </c>
      <c r="X5" s="402">
        <f t="shared" si="2"/>
        <v>3.8194444444444448E-2</v>
      </c>
      <c r="Z5" s="401">
        <v>276</v>
      </c>
      <c r="AA5" s="401">
        <f t="shared" si="3"/>
        <v>12</v>
      </c>
      <c r="AB5" s="402">
        <f t="shared" si="4"/>
        <v>4.1666666666666664E-2</v>
      </c>
      <c r="AD5" s="401">
        <v>276</v>
      </c>
      <c r="AE5" s="401">
        <f t="shared" si="5"/>
        <v>12</v>
      </c>
      <c r="AF5" s="402">
        <f t="shared" si="6"/>
        <v>4.1666666666666664E-2</v>
      </c>
      <c r="AH5" s="401">
        <v>276</v>
      </c>
      <c r="AI5" s="401">
        <f t="shared" si="7"/>
        <v>12</v>
      </c>
      <c r="AJ5" s="402">
        <f t="shared" si="8"/>
        <v>4.3478260869565216E-2</v>
      </c>
    </row>
    <row r="6" spans="1:36" ht="15.75" thickBot="1" x14ac:dyDescent="0.3">
      <c r="A6" t="s">
        <v>530</v>
      </c>
      <c r="B6">
        <v>404</v>
      </c>
      <c r="C6">
        <v>147</v>
      </c>
      <c r="D6">
        <v>257</v>
      </c>
      <c r="E6" s="400">
        <f t="shared" si="0"/>
        <v>1.7482993197278911</v>
      </c>
      <c r="V6" s="403">
        <v>147</v>
      </c>
      <c r="W6" s="403">
        <f t="shared" si="1"/>
        <v>0</v>
      </c>
      <c r="X6" s="402">
        <f t="shared" si="2"/>
        <v>0</v>
      </c>
      <c r="Z6" s="401">
        <v>147</v>
      </c>
      <c r="AA6" s="401">
        <f t="shared" si="3"/>
        <v>0</v>
      </c>
      <c r="AB6" s="402">
        <f t="shared" si="4"/>
        <v>0</v>
      </c>
      <c r="AD6" s="401">
        <v>147</v>
      </c>
      <c r="AE6" s="401">
        <f t="shared" si="5"/>
        <v>0</v>
      </c>
      <c r="AF6" s="402">
        <f t="shared" si="6"/>
        <v>0</v>
      </c>
      <c r="AH6" s="401">
        <v>147</v>
      </c>
      <c r="AI6" s="401">
        <f t="shared" si="7"/>
        <v>0</v>
      </c>
      <c r="AJ6" s="402">
        <f t="shared" si="8"/>
        <v>0</v>
      </c>
    </row>
    <row r="7" spans="1:36" ht="15.75" thickTop="1" x14ac:dyDescent="0.25">
      <c r="A7" t="s">
        <v>428</v>
      </c>
      <c r="B7">
        <v>1005</v>
      </c>
      <c r="C7">
        <v>802</v>
      </c>
      <c r="D7">
        <v>203</v>
      </c>
      <c r="E7" s="400">
        <f t="shared" si="0"/>
        <v>0.25311720698254364</v>
      </c>
      <c r="V7" s="404">
        <v>802</v>
      </c>
      <c r="W7" s="404">
        <f t="shared" si="1"/>
        <v>0</v>
      </c>
      <c r="X7" s="405">
        <f>+W7/$C7</f>
        <v>0</v>
      </c>
      <c r="Z7" s="404">
        <f>SUM(Z3:Z6)</f>
        <v>749</v>
      </c>
      <c r="AA7" s="404">
        <f t="shared" si="3"/>
        <v>53</v>
      </c>
      <c r="AB7" s="405">
        <f>+AA7/$C7</f>
        <v>6.6084788029925193E-2</v>
      </c>
      <c r="AD7" s="404">
        <f>SUM(AD3:AD6)</f>
        <v>747</v>
      </c>
      <c r="AE7" s="404">
        <f t="shared" si="5"/>
        <v>55</v>
      </c>
      <c r="AF7" s="405">
        <f>+AE7/$C7</f>
        <v>6.8578553615960103E-2</v>
      </c>
      <c r="AH7" s="404">
        <f>SUM(AH3:AH6)</f>
        <v>743</v>
      </c>
      <c r="AI7" s="404">
        <f t="shared" si="7"/>
        <v>59</v>
      </c>
      <c r="AJ7" s="405">
        <f>+AI7/$C7</f>
        <v>7.3566084788029923E-2</v>
      </c>
    </row>
    <row r="8" spans="1:36" x14ac:dyDescent="0.25">
      <c r="H8">
        <v>0.20199004975124379</v>
      </c>
    </row>
    <row r="9" spans="1:36" hidden="1" x14ac:dyDescent="0.25">
      <c r="B9" t="s">
        <v>527</v>
      </c>
      <c r="C9" t="s">
        <v>528</v>
      </c>
      <c r="D9" t="s">
        <v>529</v>
      </c>
      <c r="E9" t="s">
        <v>530</v>
      </c>
      <c r="F9" t="s">
        <v>428</v>
      </c>
    </row>
    <row r="10" spans="1:36" hidden="1" x14ac:dyDescent="0.25">
      <c r="A10" t="s">
        <v>531</v>
      </c>
      <c r="B10">
        <v>1</v>
      </c>
      <c r="C10">
        <v>4</v>
      </c>
      <c r="D10">
        <v>5</v>
      </c>
      <c r="E10">
        <v>3</v>
      </c>
      <c r="F10">
        <v>13</v>
      </c>
    </row>
    <row r="11" spans="1:36" hidden="1" x14ac:dyDescent="0.25">
      <c r="A11" t="s">
        <v>532</v>
      </c>
      <c r="B11">
        <v>5</v>
      </c>
      <c r="C11">
        <v>1</v>
      </c>
      <c r="D11">
        <v>5</v>
      </c>
      <c r="E11">
        <v>6</v>
      </c>
      <c r="F11">
        <v>17</v>
      </c>
    </row>
    <row r="12" spans="1:36" hidden="1" x14ac:dyDescent="0.25">
      <c r="A12" t="s">
        <v>533</v>
      </c>
      <c r="B12">
        <v>4</v>
      </c>
      <c r="C12">
        <v>5</v>
      </c>
      <c r="D12">
        <v>9</v>
      </c>
      <c r="E12">
        <v>4</v>
      </c>
      <c r="F12">
        <v>22</v>
      </c>
    </row>
    <row r="13" spans="1:36" hidden="1" x14ac:dyDescent="0.25">
      <c r="A13" t="s">
        <v>534</v>
      </c>
      <c r="B13">
        <v>2</v>
      </c>
      <c r="C13">
        <v>0</v>
      </c>
      <c r="D13">
        <v>5</v>
      </c>
      <c r="E13">
        <v>5</v>
      </c>
      <c r="F13">
        <v>12</v>
      </c>
    </row>
    <row r="14" spans="1:36" hidden="1" x14ac:dyDescent="0.25">
      <c r="A14" t="s">
        <v>535</v>
      </c>
      <c r="B14">
        <v>2</v>
      </c>
      <c r="C14">
        <v>2</v>
      </c>
      <c r="D14">
        <v>4</v>
      </c>
      <c r="E14">
        <v>6</v>
      </c>
      <c r="F14">
        <v>14</v>
      </c>
    </row>
    <row r="15" spans="1:36" hidden="1" x14ac:dyDescent="0.25">
      <c r="A15" t="s">
        <v>536</v>
      </c>
      <c r="B15">
        <v>6</v>
      </c>
      <c r="C15">
        <v>5</v>
      </c>
      <c r="D15">
        <v>4</v>
      </c>
      <c r="E15">
        <v>10</v>
      </c>
      <c r="F15">
        <v>25</v>
      </c>
    </row>
    <row r="16" spans="1:36" hidden="1" x14ac:dyDescent="0.25">
      <c r="A16" t="s">
        <v>428</v>
      </c>
      <c r="B16">
        <v>20</v>
      </c>
      <c r="C16">
        <v>17</v>
      </c>
      <c r="D16">
        <v>32</v>
      </c>
      <c r="E16">
        <v>34</v>
      </c>
      <c r="F16">
        <v>103</v>
      </c>
    </row>
    <row r="17" spans="1:36" hidden="1" x14ac:dyDescent="0.25"/>
    <row r="18" spans="1:36" x14ac:dyDescent="0.25">
      <c r="A18" s="419" t="s">
        <v>537</v>
      </c>
      <c r="B18" s="419"/>
      <c r="C18" s="419"/>
      <c r="D18" s="419"/>
      <c r="E18" s="419"/>
      <c r="G18" s="420" t="s">
        <v>519</v>
      </c>
      <c r="H18" s="421"/>
      <c r="I18" s="421"/>
      <c r="J18" s="421"/>
      <c r="K18" s="421"/>
      <c r="L18" s="421"/>
      <c r="M18" s="421"/>
      <c r="N18" s="421"/>
    </row>
    <row r="19" spans="1:36" x14ac:dyDescent="0.25">
      <c r="A19" s="390"/>
      <c r="B19" s="390" t="s">
        <v>538</v>
      </c>
      <c r="C19" s="390"/>
      <c r="D19" s="390"/>
      <c r="E19" s="390"/>
      <c r="G19" s="425" t="s">
        <v>539</v>
      </c>
      <c r="H19" s="426"/>
      <c r="I19" s="426"/>
      <c r="J19" s="427"/>
      <c r="K19" s="428" t="s">
        <v>540</v>
      </c>
      <c r="L19" s="429"/>
      <c r="M19" s="429"/>
      <c r="N19" s="429"/>
      <c r="P19" s="429" t="s">
        <v>541</v>
      </c>
      <c r="Q19" s="430"/>
      <c r="R19" s="422" t="s">
        <v>542</v>
      </c>
      <c r="S19" s="422"/>
      <c r="T19" s="422"/>
      <c r="V19" s="423" t="s">
        <v>543</v>
      </c>
      <c r="W19" s="423"/>
      <c r="X19" s="423"/>
      <c r="Z19" s="423" t="s">
        <v>521</v>
      </c>
      <c r="AA19" s="423"/>
      <c r="AB19" s="423"/>
      <c r="AD19" s="423" t="s">
        <v>522</v>
      </c>
      <c r="AE19" s="423"/>
      <c r="AF19" s="423"/>
      <c r="AH19" s="424" t="s">
        <v>523</v>
      </c>
      <c r="AI19" s="424"/>
      <c r="AJ19" s="424"/>
    </row>
    <row r="20" spans="1:36" x14ac:dyDescent="0.25">
      <c r="A20" s="390" t="s">
        <v>544</v>
      </c>
      <c r="B20" s="390" t="s">
        <v>545</v>
      </c>
      <c r="C20" s="390" t="s">
        <v>546</v>
      </c>
      <c r="D20" s="390" t="s">
        <v>547</v>
      </c>
      <c r="E20" s="390" t="s">
        <v>548</v>
      </c>
      <c r="G20" s="388" t="s">
        <v>545</v>
      </c>
      <c r="H20" s="388" t="s">
        <v>546</v>
      </c>
      <c r="I20" s="406" t="s">
        <v>547</v>
      </c>
      <c r="J20" s="388" t="s">
        <v>518</v>
      </c>
      <c r="K20" s="388" t="s">
        <v>545</v>
      </c>
      <c r="L20" s="388" t="s">
        <v>546</v>
      </c>
      <c r="M20" s="388" t="s">
        <v>547</v>
      </c>
      <c r="N20" s="388" t="s">
        <v>549</v>
      </c>
      <c r="P20" s="388" t="s">
        <v>550</v>
      </c>
      <c r="Q20" s="407" t="s">
        <v>551</v>
      </c>
      <c r="R20" s="388" t="s">
        <v>539</v>
      </c>
      <c r="S20" s="388" t="s">
        <v>540</v>
      </c>
      <c r="T20" s="388" t="s">
        <v>518</v>
      </c>
      <c r="V20" s="388" t="s">
        <v>539</v>
      </c>
      <c r="W20" s="388" t="s">
        <v>540</v>
      </c>
      <c r="X20" s="388" t="s">
        <v>518</v>
      </c>
      <c r="Z20" s="401" t="s">
        <v>524</v>
      </c>
      <c r="AA20" s="401" t="s">
        <v>525</v>
      </c>
      <c r="AB20" s="401" t="s">
        <v>518</v>
      </c>
      <c r="AD20" s="401" t="s">
        <v>524</v>
      </c>
      <c r="AE20" s="401" t="s">
        <v>525</v>
      </c>
      <c r="AF20" s="401" t="s">
        <v>518</v>
      </c>
      <c r="AH20" s="399" t="s">
        <v>524</v>
      </c>
      <c r="AI20" s="399" t="s">
        <v>525</v>
      </c>
      <c r="AJ20" s="399" t="s">
        <v>518</v>
      </c>
    </row>
    <row r="21" spans="1:36" x14ac:dyDescent="0.25">
      <c r="A21" s="390" t="s">
        <v>552</v>
      </c>
      <c r="B21" s="390">
        <v>444</v>
      </c>
      <c r="C21" s="390">
        <v>134</v>
      </c>
      <c r="D21" s="390">
        <v>578</v>
      </c>
      <c r="E21" s="408">
        <f>+D21/$D$24</f>
        <v>0.58680203045685275</v>
      </c>
      <c r="G21" s="390">
        <v>416</v>
      </c>
      <c r="H21" s="390">
        <v>117</v>
      </c>
      <c r="I21" s="409">
        <v>533</v>
      </c>
      <c r="J21" s="390">
        <f>+I21/$I$24</f>
        <v>0.60637087599544937</v>
      </c>
      <c r="K21" s="390">
        <v>28</v>
      </c>
      <c r="L21" s="390">
        <v>17</v>
      </c>
      <c r="M21" s="390">
        <v>45</v>
      </c>
      <c r="N21" s="408">
        <f>+M21/I21</f>
        <v>8.4427767354596617E-2</v>
      </c>
      <c r="P21" s="390">
        <v>428</v>
      </c>
      <c r="Q21" s="390">
        <v>57</v>
      </c>
      <c r="R21" s="390">
        <v>500</v>
      </c>
      <c r="S21" s="390">
        <f>+I21-R21</f>
        <v>33</v>
      </c>
      <c r="T21" s="408">
        <f>+S21/$I$21</f>
        <v>6.1913696060037521E-2</v>
      </c>
      <c r="V21" s="390">
        <v>461</v>
      </c>
      <c r="W21" s="390">
        <f>+$I$21-V21</f>
        <v>72</v>
      </c>
      <c r="X21" s="408">
        <f>+W21/$I$21</f>
        <v>0.1350844277673546</v>
      </c>
      <c r="Z21" s="390">
        <v>450</v>
      </c>
      <c r="AA21" s="390">
        <f>+$I$21-Z21</f>
        <v>83</v>
      </c>
      <c r="AB21" s="408">
        <f>+AA21/$I$21</f>
        <v>0.15572232645403378</v>
      </c>
      <c r="AD21" s="390">
        <v>447</v>
      </c>
      <c r="AE21" s="390">
        <f>+I21-AD21</f>
        <v>86</v>
      </c>
      <c r="AF21" s="408">
        <f>+AE21/$I$21</f>
        <v>0.16135084427767354</v>
      </c>
      <c r="AH21" s="390">
        <v>367</v>
      </c>
      <c r="AI21" s="390">
        <f>+$I21-AH21</f>
        <v>166</v>
      </c>
      <c r="AJ21" s="408">
        <f>+AI21/$I$21</f>
        <v>0.31144465290806755</v>
      </c>
    </row>
    <row r="22" spans="1:36" x14ac:dyDescent="0.25">
      <c r="A22" s="390" t="s">
        <v>553</v>
      </c>
      <c r="B22" s="390">
        <v>216</v>
      </c>
      <c r="C22" s="390">
        <v>53</v>
      </c>
      <c r="D22" s="390">
        <v>269</v>
      </c>
      <c r="E22" s="408">
        <f t="shared" ref="E22:E24" si="9">+D22/$D$24</f>
        <v>0.27309644670050759</v>
      </c>
      <c r="G22" s="390">
        <v>178</v>
      </c>
      <c r="H22" s="390">
        <v>47</v>
      </c>
      <c r="I22" s="409">
        <v>225</v>
      </c>
      <c r="J22" s="390">
        <f t="shared" ref="J22:J24" si="10">+I22/$I$24</f>
        <v>0.25597269624573377</v>
      </c>
      <c r="K22" s="390">
        <v>38</v>
      </c>
      <c r="L22" s="390" t="s">
        <v>554</v>
      </c>
      <c r="M22" s="390">
        <v>38</v>
      </c>
      <c r="N22" s="408">
        <f t="shared" ref="N22:N24" si="11">+M22/I22</f>
        <v>0.16888888888888889</v>
      </c>
      <c r="P22" s="390">
        <v>43</v>
      </c>
      <c r="Q22" s="390">
        <v>12</v>
      </c>
      <c r="R22" s="390">
        <v>208</v>
      </c>
      <c r="S22" s="390">
        <f t="shared" ref="S22:S23" si="12">+I22-R22</f>
        <v>17</v>
      </c>
      <c r="T22" s="408">
        <f t="shared" ref="T22:T24" si="13">+S22/R22</f>
        <v>8.1730769230769232E-2</v>
      </c>
      <c r="V22" s="390">
        <v>206</v>
      </c>
      <c r="W22" s="390">
        <f>+$I$22-V22</f>
        <v>19</v>
      </c>
      <c r="X22" s="408">
        <f t="shared" ref="X22:X24" si="14">+W22/V22</f>
        <v>9.2233009708737865E-2</v>
      </c>
      <c r="Z22" s="390">
        <v>206</v>
      </c>
      <c r="AA22" s="390">
        <f>+$I$22-Z22</f>
        <v>19</v>
      </c>
      <c r="AB22" s="408">
        <f t="shared" ref="AB22:AB24" si="15">+AA22/Z22</f>
        <v>9.2233009708737865E-2</v>
      </c>
      <c r="AD22" s="390">
        <v>200</v>
      </c>
      <c r="AE22" s="390">
        <f t="shared" ref="AE22:AE23" si="16">+I22-AD22</f>
        <v>25</v>
      </c>
      <c r="AF22" s="408">
        <f t="shared" ref="AF22:AF24" si="17">+AE22/AD22</f>
        <v>0.125</v>
      </c>
      <c r="AH22" s="390">
        <v>193</v>
      </c>
      <c r="AI22" s="390">
        <f t="shared" ref="AI22:AI23" si="18">+$I22-AH22</f>
        <v>32</v>
      </c>
      <c r="AJ22" s="408">
        <f t="shared" ref="AJ22:AJ24" si="19">+AI22/AH22</f>
        <v>0.16580310880829016</v>
      </c>
    </row>
    <row r="23" spans="1:36" ht="15.75" thickBot="1" x14ac:dyDescent="0.3">
      <c r="A23" s="390" t="s">
        <v>555</v>
      </c>
      <c r="B23" s="390">
        <v>107</v>
      </c>
      <c r="C23" s="390">
        <v>31</v>
      </c>
      <c r="D23" s="390">
        <v>138</v>
      </c>
      <c r="E23" s="408">
        <f t="shared" si="9"/>
        <v>0.1401015228426396</v>
      </c>
      <c r="G23" s="390">
        <v>91</v>
      </c>
      <c r="H23" s="390">
        <v>30</v>
      </c>
      <c r="I23" s="409">
        <v>121</v>
      </c>
      <c r="J23" s="390">
        <f t="shared" si="10"/>
        <v>0.13765642775881684</v>
      </c>
      <c r="K23" s="390">
        <v>16</v>
      </c>
      <c r="L23" s="390">
        <v>1</v>
      </c>
      <c r="M23" s="390">
        <v>17</v>
      </c>
      <c r="N23" s="408">
        <f t="shared" si="11"/>
        <v>0.14049586776859505</v>
      </c>
      <c r="P23" s="390"/>
      <c r="Q23" s="390"/>
      <c r="R23" s="390">
        <v>120</v>
      </c>
      <c r="S23" s="390">
        <f t="shared" si="12"/>
        <v>1</v>
      </c>
      <c r="T23" s="408">
        <f t="shared" si="13"/>
        <v>8.3333333333333332E-3</v>
      </c>
      <c r="V23" s="390">
        <v>120</v>
      </c>
      <c r="W23" s="390">
        <f>+$I$23-V23</f>
        <v>1</v>
      </c>
      <c r="X23" s="408">
        <f t="shared" si="14"/>
        <v>8.3333333333333332E-3</v>
      </c>
      <c r="Z23" s="390">
        <v>120</v>
      </c>
      <c r="AA23" s="390">
        <f>+$I$23-Z23</f>
        <v>1</v>
      </c>
      <c r="AB23" s="408">
        <f t="shared" si="15"/>
        <v>8.3333333333333332E-3</v>
      </c>
      <c r="AD23" s="390">
        <v>118</v>
      </c>
      <c r="AE23" s="390">
        <f t="shared" si="16"/>
        <v>3</v>
      </c>
      <c r="AF23" s="408">
        <f t="shared" si="17"/>
        <v>2.5423728813559324E-2</v>
      </c>
      <c r="AH23" s="390">
        <v>118</v>
      </c>
      <c r="AI23" s="390">
        <f t="shared" si="18"/>
        <v>3</v>
      </c>
      <c r="AJ23" s="408">
        <f t="shared" si="19"/>
        <v>2.5423728813559324E-2</v>
      </c>
    </row>
    <row r="24" spans="1:36" ht="15.75" thickTop="1" x14ac:dyDescent="0.25">
      <c r="A24" s="390" t="s">
        <v>428</v>
      </c>
      <c r="B24" s="390">
        <v>767</v>
      </c>
      <c r="C24" s="390">
        <v>218</v>
      </c>
      <c r="D24" s="390">
        <v>985</v>
      </c>
      <c r="E24" s="408">
        <f t="shared" si="9"/>
        <v>1</v>
      </c>
      <c r="G24" s="390">
        <v>685</v>
      </c>
      <c r="H24" s="390">
        <v>194</v>
      </c>
      <c r="I24" s="409">
        <v>879</v>
      </c>
      <c r="J24" s="390">
        <f t="shared" si="10"/>
        <v>1</v>
      </c>
      <c r="K24" s="390">
        <v>82</v>
      </c>
      <c r="L24" s="390">
        <v>18</v>
      </c>
      <c r="M24" s="390">
        <v>100</v>
      </c>
      <c r="N24" s="408">
        <f t="shared" si="11"/>
        <v>0.11376564277588168</v>
      </c>
      <c r="P24" s="390"/>
      <c r="Q24" s="390"/>
      <c r="R24" s="390">
        <f>SUM(R21:R23)</f>
        <v>828</v>
      </c>
      <c r="S24" s="390">
        <f>+I24-R24</f>
        <v>51</v>
      </c>
      <c r="T24" s="408">
        <f t="shared" si="13"/>
        <v>6.1594202898550728E-2</v>
      </c>
      <c r="V24" s="404">
        <f>SUM(V21:V23)</f>
        <v>787</v>
      </c>
      <c r="W24" s="404">
        <f>+$I$24-V24</f>
        <v>92</v>
      </c>
      <c r="X24" s="405">
        <f t="shared" si="14"/>
        <v>0.11689961880559085</v>
      </c>
      <c r="Z24" s="404">
        <f>SUM(Z21:Z23)</f>
        <v>776</v>
      </c>
      <c r="AA24" s="404">
        <f>+$I$24-Z24</f>
        <v>103</v>
      </c>
      <c r="AB24" s="405">
        <f t="shared" si="15"/>
        <v>0.1327319587628866</v>
      </c>
      <c r="AD24" s="404">
        <f>SUM(AD21:AD23)</f>
        <v>765</v>
      </c>
      <c r="AE24" s="404">
        <f>+$I$24-AD24</f>
        <v>114</v>
      </c>
      <c r="AF24" s="405">
        <f t="shared" si="17"/>
        <v>0.14901960784313725</v>
      </c>
      <c r="AH24" s="404">
        <f>SUM(AH21:AH23)</f>
        <v>678</v>
      </c>
      <c r="AI24" s="404">
        <f>+$I$24-AH24</f>
        <v>201</v>
      </c>
      <c r="AJ24" s="405">
        <f t="shared" si="19"/>
        <v>0.29646017699115046</v>
      </c>
    </row>
    <row r="25" spans="1:36" x14ac:dyDescent="0.25">
      <c r="A25" s="410"/>
      <c r="B25" s="411"/>
      <c r="C25" s="411"/>
      <c r="D25" s="411"/>
      <c r="E25" s="412"/>
      <c r="G25" s="390"/>
      <c r="H25" s="390"/>
      <c r="I25" s="409"/>
      <c r="J25" s="390"/>
      <c r="K25" s="390"/>
      <c r="L25" s="390"/>
      <c r="M25" s="390"/>
      <c r="N25" s="408"/>
      <c r="P25" s="411"/>
      <c r="Q25" s="411"/>
      <c r="R25" s="411"/>
      <c r="S25" s="411"/>
      <c r="T25" s="412"/>
      <c r="V25" s="411"/>
      <c r="W25" s="411"/>
      <c r="X25" s="412"/>
      <c r="Z25" s="411"/>
      <c r="AA25" s="411"/>
      <c r="AB25" s="412"/>
      <c r="AD25" s="411"/>
      <c r="AE25" s="411"/>
      <c r="AF25" s="412"/>
    </row>
    <row r="26" spans="1:36" x14ac:dyDescent="0.25">
      <c r="A26" s="413" t="s">
        <v>556</v>
      </c>
      <c r="G26" s="390"/>
      <c r="H26" s="390"/>
      <c r="I26" s="390"/>
      <c r="J26" s="390"/>
      <c r="K26" s="390">
        <v>0.10691003911342895</v>
      </c>
      <c r="L26" s="390">
        <v>8.2568807339449546E-2</v>
      </c>
      <c r="M26" s="390"/>
      <c r="N26" s="390"/>
      <c r="AA26" s="390">
        <f>SUM(AA27:AA29)</f>
        <v>17</v>
      </c>
      <c r="AE26" s="390">
        <f>SUM(AE27:AE29)</f>
        <v>18</v>
      </c>
    </row>
    <row r="27" spans="1:36" x14ac:dyDescent="0.25">
      <c r="A27" s="390" t="s">
        <v>552</v>
      </c>
      <c r="G27" s="411"/>
      <c r="H27" s="411"/>
      <c r="I27" s="411"/>
      <c r="J27" s="411"/>
      <c r="K27" s="411"/>
      <c r="L27" s="411"/>
      <c r="M27" s="411"/>
      <c r="N27" s="411"/>
      <c r="AA27" s="390">
        <v>8</v>
      </c>
      <c r="AE27" s="390">
        <v>8</v>
      </c>
      <c r="AH27">
        <v>387</v>
      </c>
    </row>
    <row r="28" spans="1:36" ht="15.75" thickBot="1" x14ac:dyDescent="0.3">
      <c r="A28" s="390" t="s">
        <v>553</v>
      </c>
      <c r="G28" s="411"/>
      <c r="H28" s="411"/>
      <c r="I28" s="411"/>
      <c r="J28" s="411"/>
      <c r="K28" s="411"/>
      <c r="L28" s="411"/>
      <c r="M28" s="411"/>
      <c r="N28" s="411"/>
      <c r="AA28" s="390">
        <v>6</v>
      </c>
      <c r="AE28" s="390">
        <v>7</v>
      </c>
    </row>
    <row r="29" spans="1:36" ht="15.75" thickTop="1" x14ac:dyDescent="0.25">
      <c r="A29" s="390" t="s">
        <v>555</v>
      </c>
      <c r="G29" s="411"/>
      <c r="H29" s="411"/>
      <c r="I29" s="411"/>
      <c r="J29" s="411"/>
      <c r="K29" s="411"/>
      <c r="L29" s="411"/>
      <c r="M29" s="411"/>
      <c r="N29" s="411"/>
      <c r="AA29" s="404">
        <v>3</v>
      </c>
      <c r="AE29" s="404">
        <v>3</v>
      </c>
    </row>
    <row r="31" spans="1:36" x14ac:dyDescent="0.25">
      <c r="A31" t="s">
        <v>557</v>
      </c>
      <c r="B31">
        <v>816</v>
      </c>
      <c r="C31">
        <v>580</v>
      </c>
    </row>
    <row r="32" spans="1:36" x14ac:dyDescent="0.25">
      <c r="C32">
        <f>+C31/B31</f>
        <v>0.71078431372549022</v>
      </c>
    </row>
  </sheetData>
  <mergeCells count="15">
    <mergeCell ref="AD1:AF1"/>
    <mergeCell ref="AH1:AJ1"/>
    <mergeCell ref="AD19:AF19"/>
    <mergeCell ref="AH19:AJ19"/>
    <mergeCell ref="G19:J19"/>
    <mergeCell ref="K19:N19"/>
    <mergeCell ref="P19:Q19"/>
    <mergeCell ref="R19:T19"/>
    <mergeCell ref="V19:X19"/>
    <mergeCell ref="Z19:AB19"/>
    <mergeCell ref="A18:E18"/>
    <mergeCell ref="G18:N18"/>
    <mergeCell ref="C1:E1"/>
    <mergeCell ref="V1:X1"/>
    <mergeCell ref="Z1:A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C10" zoomScale="120" zoomScaleNormal="120" workbookViewId="0">
      <selection activeCell="K18" sqref="K18"/>
    </sheetView>
  </sheetViews>
  <sheetFormatPr baseColWidth="10" defaultRowHeight="15" x14ac:dyDescent="0.25"/>
  <cols>
    <col min="1" max="1" width="9.28515625" customWidth="1"/>
    <col min="2" max="2" width="19.140625" customWidth="1"/>
    <col min="3" max="3" width="13.7109375" customWidth="1"/>
    <col min="4" max="4" width="5.7109375" customWidth="1"/>
    <col min="5" max="5" width="13.42578125" customWidth="1"/>
    <col min="6" max="6" width="11" customWidth="1"/>
    <col min="7" max="7" width="14.5703125" customWidth="1"/>
    <col min="8" max="8" width="13.42578125" customWidth="1"/>
    <col min="9" max="9" width="8.5703125" customWidth="1"/>
    <col min="10" max="10" width="11.7109375" customWidth="1"/>
    <col min="11" max="11" width="14.5703125" customWidth="1"/>
    <col min="12" max="16" width="13.42578125" customWidth="1"/>
  </cols>
  <sheetData>
    <row r="1" spans="1:11" x14ac:dyDescent="0.25">
      <c r="A1" t="s">
        <v>467</v>
      </c>
      <c r="B1" t="s">
        <v>467</v>
      </c>
      <c r="C1" t="s">
        <v>468</v>
      </c>
      <c r="D1" t="s">
        <v>469</v>
      </c>
      <c r="E1" t="s">
        <v>429</v>
      </c>
      <c r="F1" t="s">
        <v>430</v>
      </c>
      <c r="I1" t="s">
        <v>470</v>
      </c>
      <c r="J1" t="s">
        <v>471</v>
      </c>
    </row>
    <row r="2" spans="1:11" x14ac:dyDescent="0.25">
      <c r="A2" t="s">
        <v>472</v>
      </c>
      <c r="B2" t="s">
        <v>473</v>
      </c>
      <c r="C2" t="s">
        <v>474</v>
      </c>
      <c r="D2" s="386">
        <v>0.17</v>
      </c>
    </row>
    <row r="3" spans="1:11" x14ac:dyDescent="0.25">
      <c r="A3" t="s">
        <v>475</v>
      </c>
      <c r="B3" t="s">
        <v>476</v>
      </c>
    </row>
    <row r="4" spans="1:11" x14ac:dyDescent="0.25">
      <c r="A4" t="s">
        <v>477</v>
      </c>
      <c r="B4" t="s">
        <v>478</v>
      </c>
      <c r="D4" s="386">
        <v>0.04</v>
      </c>
    </row>
    <row r="5" spans="1:11" x14ac:dyDescent="0.25">
      <c r="A5" t="s">
        <v>479</v>
      </c>
      <c r="B5" t="s">
        <v>480</v>
      </c>
      <c r="D5" s="386">
        <v>7.0000000000000007E-2</v>
      </c>
    </row>
    <row r="6" spans="1:11" x14ac:dyDescent="0.25">
      <c r="A6" t="s">
        <v>119</v>
      </c>
      <c r="B6" t="s">
        <v>119</v>
      </c>
      <c r="D6" s="386">
        <v>0.18</v>
      </c>
    </row>
    <row r="7" spans="1:11" x14ac:dyDescent="0.25">
      <c r="A7" t="s">
        <v>481</v>
      </c>
      <c r="B7" t="s">
        <v>482</v>
      </c>
      <c r="D7" s="386">
        <v>0.17</v>
      </c>
    </row>
    <row r="8" spans="1:11" x14ac:dyDescent="0.25">
      <c r="A8" t="s">
        <v>483</v>
      </c>
      <c r="B8" t="s">
        <v>484</v>
      </c>
      <c r="D8" s="386">
        <v>7.0000000000000007E-2</v>
      </c>
    </row>
    <row r="9" spans="1:11" x14ac:dyDescent="0.25">
      <c r="A9" t="s">
        <v>485</v>
      </c>
      <c r="B9" t="s">
        <v>486</v>
      </c>
      <c r="D9" s="386">
        <v>0.05</v>
      </c>
    </row>
    <row r="10" spans="1:11" x14ac:dyDescent="0.25">
      <c r="A10" t="s">
        <v>487</v>
      </c>
      <c r="B10" t="s">
        <v>487</v>
      </c>
      <c r="D10" s="386">
        <v>0.05</v>
      </c>
    </row>
    <row r="11" spans="1:11" x14ac:dyDescent="0.25">
      <c r="A11" t="s">
        <v>488</v>
      </c>
      <c r="B11" t="s">
        <v>488</v>
      </c>
      <c r="D11" s="386">
        <v>0.2</v>
      </c>
    </row>
    <row r="12" spans="1:11" x14ac:dyDescent="0.25">
      <c r="A12" t="s">
        <v>428</v>
      </c>
      <c r="B12" t="s">
        <v>428</v>
      </c>
      <c r="D12" s="386">
        <f>SUM(D2:D11)</f>
        <v>1</v>
      </c>
    </row>
    <row r="14" spans="1:11" x14ac:dyDescent="0.25">
      <c r="B14" s="419" t="s">
        <v>489</v>
      </c>
      <c r="C14" s="419"/>
      <c r="E14" s="419" t="s">
        <v>490</v>
      </c>
      <c r="F14" s="419"/>
      <c r="G14" s="419"/>
      <c r="I14" s="419" t="s">
        <v>575</v>
      </c>
      <c r="J14" s="419"/>
      <c r="K14" s="419"/>
    </row>
    <row r="15" spans="1:11" x14ac:dyDescent="0.25">
      <c r="B15" s="387" t="s">
        <v>491</v>
      </c>
      <c r="C15" s="387" t="s">
        <v>492</v>
      </c>
      <c r="E15" s="388" t="s">
        <v>491</v>
      </c>
      <c r="F15" s="388" t="s">
        <v>493</v>
      </c>
      <c r="G15" s="388" t="s">
        <v>492</v>
      </c>
      <c r="I15" s="388" t="s">
        <v>491</v>
      </c>
      <c r="J15" s="388" t="s">
        <v>493</v>
      </c>
      <c r="K15" s="388" t="s">
        <v>492</v>
      </c>
    </row>
    <row r="16" spans="1:11" x14ac:dyDescent="0.25">
      <c r="B16" s="389" t="s">
        <v>494</v>
      </c>
      <c r="C16" s="389">
        <v>1352000</v>
      </c>
      <c r="E16" s="390" t="s">
        <v>494</v>
      </c>
      <c r="F16" s="390">
        <v>1062018</v>
      </c>
      <c r="G16" s="391">
        <v>500000</v>
      </c>
      <c r="I16" s="390" t="s">
        <v>405</v>
      </c>
      <c r="J16" s="390">
        <v>27000</v>
      </c>
      <c r="K16" s="391">
        <v>83178869</v>
      </c>
    </row>
    <row r="17" spans="1:15" x14ac:dyDescent="0.25">
      <c r="B17" s="389" t="s">
        <v>495</v>
      </c>
      <c r="C17" s="389">
        <v>2500000</v>
      </c>
      <c r="E17" s="390" t="s">
        <v>496</v>
      </c>
      <c r="F17" s="390">
        <v>139892017</v>
      </c>
      <c r="G17" s="391">
        <v>3966393</v>
      </c>
      <c r="H17" s="392"/>
      <c r="I17" s="392"/>
      <c r="J17" s="392"/>
      <c r="K17" s="392"/>
      <c r="L17" s="392"/>
      <c r="M17" s="392"/>
      <c r="N17" s="392"/>
      <c r="O17" s="392"/>
    </row>
    <row r="18" spans="1:15" x14ac:dyDescent="0.25">
      <c r="B18" s="389" t="s">
        <v>497</v>
      </c>
      <c r="C18" s="389">
        <v>19997752</v>
      </c>
      <c r="E18" s="390" t="s">
        <v>498</v>
      </c>
      <c r="F18" s="390">
        <v>263192018</v>
      </c>
      <c r="G18" s="391">
        <v>41835024</v>
      </c>
      <c r="H18" s="392"/>
      <c r="I18" s="392"/>
      <c r="J18" s="392"/>
      <c r="K18" s="392">
        <f>+K16+G20</f>
        <v>416786975</v>
      </c>
      <c r="L18" s="392"/>
      <c r="M18" s="392"/>
      <c r="N18" s="392"/>
      <c r="O18" s="392"/>
    </row>
    <row r="19" spans="1:15" x14ac:dyDescent="0.25">
      <c r="B19" s="389" t="s">
        <v>499</v>
      </c>
      <c r="C19" s="389">
        <v>43680000</v>
      </c>
      <c r="E19" s="390" t="s">
        <v>500</v>
      </c>
      <c r="F19" s="390">
        <v>322018</v>
      </c>
      <c r="G19" s="391">
        <f>280301623+7005066</f>
        <v>287306689</v>
      </c>
      <c r="H19" s="392"/>
      <c r="I19" s="392"/>
      <c r="J19" s="392"/>
      <c r="K19" s="392"/>
      <c r="L19" s="392"/>
      <c r="M19" s="392"/>
      <c r="N19" s="392"/>
      <c r="O19" s="392"/>
    </row>
    <row r="20" spans="1:15" x14ac:dyDescent="0.25">
      <c r="B20" s="389" t="s">
        <v>498</v>
      </c>
      <c r="C20" s="389">
        <v>44992000</v>
      </c>
      <c r="E20" s="419" t="s">
        <v>428</v>
      </c>
      <c r="F20" s="419"/>
      <c r="G20" s="393">
        <f>SUM(G16:G19)</f>
        <v>333608106</v>
      </c>
      <c r="H20" s="392"/>
      <c r="I20" s="392"/>
      <c r="J20" s="392"/>
      <c r="K20" s="392"/>
      <c r="L20" s="392"/>
      <c r="M20" s="392"/>
      <c r="N20" s="392"/>
      <c r="O20" s="392"/>
    </row>
    <row r="21" spans="1:15" x14ac:dyDescent="0.25">
      <c r="B21" s="389" t="s">
        <v>405</v>
      </c>
      <c r="C21" s="389">
        <v>97217000</v>
      </c>
      <c r="H21" s="392"/>
      <c r="I21" s="392"/>
      <c r="J21" s="392"/>
      <c r="K21" s="392"/>
      <c r="L21" s="392"/>
      <c r="M21" s="392"/>
      <c r="N21" s="392"/>
      <c r="O21" s="392"/>
    </row>
    <row r="22" spans="1:15" x14ac:dyDescent="0.25">
      <c r="B22" s="389" t="s">
        <v>500</v>
      </c>
      <c r="C22" s="389">
        <v>371000000</v>
      </c>
      <c r="G22">
        <f>+G20/C24</f>
        <v>0.21104569339994267</v>
      </c>
    </row>
    <row r="23" spans="1:15" x14ac:dyDescent="0.25">
      <c r="B23" s="389" t="s">
        <v>501</v>
      </c>
      <c r="C23" s="389">
        <v>1000000000</v>
      </c>
    </row>
    <row r="24" spans="1:15" x14ac:dyDescent="0.25">
      <c r="B24" s="394" t="s">
        <v>502</v>
      </c>
      <c r="C24" s="389">
        <f>SUM(C16:C23)</f>
        <v>1580738752</v>
      </c>
    </row>
    <row r="26" spans="1:15" x14ac:dyDescent="0.25">
      <c r="B26" s="395" t="s">
        <v>503</v>
      </c>
      <c r="C26" t="s">
        <v>504</v>
      </c>
      <c r="E26" t="s">
        <v>505</v>
      </c>
    </row>
    <row r="27" spans="1:15" x14ac:dyDescent="0.25">
      <c r="A27" t="s">
        <v>506</v>
      </c>
      <c r="B27" s="389">
        <v>28492093000</v>
      </c>
      <c r="C27">
        <v>7054222198</v>
      </c>
      <c r="D27">
        <f>+C27/B27</f>
        <v>0.24758525805738454</v>
      </c>
      <c r="E27" s="389">
        <v>356917143</v>
      </c>
      <c r="F27">
        <f>+E27/B27</f>
        <v>1.2526883967422119E-2</v>
      </c>
    </row>
    <row r="28" spans="1:15" x14ac:dyDescent="0.25">
      <c r="B28" s="389"/>
      <c r="E28" s="389"/>
    </row>
    <row r="29" spans="1:15" x14ac:dyDescent="0.25">
      <c r="A29" t="s">
        <v>507</v>
      </c>
      <c r="B29" s="389">
        <v>22702930014</v>
      </c>
      <c r="C29" s="392"/>
      <c r="E29" s="389">
        <v>2740159031</v>
      </c>
    </row>
    <row r="30" spans="1:15" x14ac:dyDescent="0.25">
      <c r="A30" t="s">
        <v>508</v>
      </c>
      <c r="B30" s="389">
        <v>222067612</v>
      </c>
      <c r="E30" s="389">
        <v>75819589</v>
      </c>
    </row>
    <row r="31" spans="1:15" x14ac:dyDescent="0.25">
      <c r="B31" s="389">
        <f>SUM(B29:B30)</f>
        <v>22924997626</v>
      </c>
      <c r="E31" s="389">
        <f>SUM(E29:E30)</f>
        <v>2815978620</v>
      </c>
      <c r="F31">
        <f>+E31/B31</f>
        <v>0.12283441272012631</v>
      </c>
    </row>
    <row r="32" spans="1:15" x14ac:dyDescent="0.25">
      <c r="B32">
        <v>22924997626</v>
      </c>
      <c r="E32">
        <v>2815978620</v>
      </c>
    </row>
    <row r="35" spans="2:7" x14ac:dyDescent="0.25">
      <c r="B35" t="s">
        <v>509</v>
      </c>
      <c r="C35" s="396" t="s">
        <v>510</v>
      </c>
      <c r="D35" s="396" t="s">
        <v>511</v>
      </c>
      <c r="E35" s="396" t="s">
        <v>512</v>
      </c>
      <c r="F35" s="396" t="s">
        <v>513</v>
      </c>
      <c r="G35" s="396" t="s">
        <v>466</v>
      </c>
    </row>
    <row r="36" spans="2:7" x14ac:dyDescent="0.25">
      <c r="B36" t="s">
        <v>514</v>
      </c>
      <c r="C36" s="397">
        <v>8</v>
      </c>
      <c r="D36" s="397">
        <v>5</v>
      </c>
      <c r="E36" s="397"/>
      <c r="F36" s="397"/>
      <c r="G36">
        <f>SUM(C36:F36)</f>
        <v>13</v>
      </c>
    </row>
    <row r="37" spans="2:7" x14ac:dyDescent="0.25">
      <c r="B37" t="s">
        <v>515</v>
      </c>
      <c r="C37" s="397">
        <v>7</v>
      </c>
      <c r="D37" s="397">
        <v>1</v>
      </c>
      <c r="E37" s="397"/>
      <c r="F37" s="397"/>
      <c r="G37">
        <f t="shared" ref="G37:G39" si="0">SUM(C37:F37)</f>
        <v>8</v>
      </c>
    </row>
    <row r="38" spans="2:7" x14ac:dyDescent="0.25">
      <c r="B38" t="s">
        <v>516</v>
      </c>
      <c r="C38" s="397">
        <v>3</v>
      </c>
      <c r="D38" s="397"/>
      <c r="E38" s="397">
        <v>1</v>
      </c>
      <c r="F38" s="397"/>
      <c r="G38">
        <f t="shared" si="0"/>
        <v>4</v>
      </c>
    </row>
    <row r="39" spans="2:7" x14ac:dyDescent="0.25">
      <c r="B39" s="398" t="s">
        <v>517</v>
      </c>
      <c r="C39">
        <f>SUM(C36:C38)</f>
        <v>18</v>
      </c>
      <c r="D39">
        <f>SUM(D36:D38)</f>
        <v>6</v>
      </c>
      <c r="E39">
        <f>SUM(E36:E38)</f>
        <v>1</v>
      </c>
      <c r="F39">
        <f>SUM(F36:F38)</f>
        <v>0</v>
      </c>
      <c r="G39">
        <f t="shared" si="0"/>
        <v>25</v>
      </c>
    </row>
    <row r="40" spans="2:7" x14ac:dyDescent="0.25">
      <c r="B40" s="398" t="s">
        <v>518</v>
      </c>
      <c r="C40">
        <f>+C39/$G$39</f>
        <v>0.72</v>
      </c>
      <c r="D40">
        <f t="shared" ref="D40:E40" si="1">+D39/$G$39</f>
        <v>0.24</v>
      </c>
      <c r="E40">
        <f t="shared" si="1"/>
        <v>0.04</v>
      </c>
    </row>
  </sheetData>
  <mergeCells count="4">
    <mergeCell ref="B14:C14"/>
    <mergeCell ref="E14:G14"/>
    <mergeCell ref="E20:F20"/>
    <mergeCell ref="I14:K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135"/>
  <sheetViews>
    <sheetView workbookViewId="0">
      <pane xSplit="3" ySplit="4" topLeftCell="D122" activePane="bottomRight" state="frozen"/>
      <selection pane="topRight" activeCell="B1" sqref="B1"/>
      <selection pane="bottomLeft" activeCell="A2" sqref="A2"/>
      <selection pane="bottomRight" activeCell="D104" sqref="D104"/>
    </sheetView>
  </sheetViews>
  <sheetFormatPr baseColWidth="10" defaultColWidth="8" defaultRowHeight="13.5" x14ac:dyDescent="0.25"/>
  <cols>
    <col min="1" max="1" width="8" style="359"/>
    <col min="2" max="2" width="12.28515625" style="359" bestFit="1" customWidth="1"/>
    <col min="3" max="3" width="20.42578125" style="359" customWidth="1"/>
    <col min="4" max="4" width="19.5703125" style="359" customWidth="1"/>
    <col min="5" max="5" width="14.28515625" style="373" customWidth="1"/>
    <col min="6" max="6" width="14.42578125" style="373" customWidth="1"/>
    <col min="7" max="9" width="14.140625" style="373" customWidth="1"/>
    <col min="10" max="21" width="12.42578125" style="373" customWidth="1"/>
    <col min="22" max="16384" width="8" style="359"/>
  </cols>
  <sheetData>
    <row r="1" spans="1:21" ht="20.100000000000001" customHeight="1" x14ac:dyDescent="0.25">
      <c r="C1" s="360">
        <v>3</v>
      </c>
      <c r="D1" s="360" t="s">
        <v>369</v>
      </c>
      <c r="E1" s="361">
        <v>56398446000</v>
      </c>
      <c r="F1" s="362"/>
      <c r="G1" s="361">
        <v>56398446000</v>
      </c>
      <c r="H1" s="362"/>
      <c r="I1" s="361">
        <v>1705878493</v>
      </c>
      <c r="J1" s="361">
        <v>6835861571</v>
      </c>
      <c r="K1" s="361">
        <v>3353962774</v>
      </c>
      <c r="L1" s="361">
        <v>4029259831</v>
      </c>
      <c r="M1" s="361">
        <v>4461946430</v>
      </c>
      <c r="N1" s="361">
        <v>9271553566</v>
      </c>
      <c r="O1" s="361">
        <v>4313300153</v>
      </c>
      <c r="P1" s="361">
        <v>6725328919</v>
      </c>
      <c r="Q1" s="361">
        <v>5910486293</v>
      </c>
      <c r="R1" s="361">
        <v>2626159210</v>
      </c>
      <c r="S1" s="361">
        <v>1696059277</v>
      </c>
      <c r="T1" s="361">
        <v>5468649483</v>
      </c>
      <c r="U1" s="361">
        <v>9271553566</v>
      </c>
    </row>
    <row r="2" spans="1:21" ht="40.5" customHeight="1" x14ac:dyDescent="0.25">
      <c r="C2" s="360">
        <v>31</v>
      </c>
      <c r="D2" s="360" t="s">
        <v>370</v>
      </c>
      <c r="E2" s="361">
        <v>1493292000</v>
      </c>
      <c r="F2" s="362"/>
      <c r="G2" s="361">
        <v>1493292000</v>
      </c>
      <c r="H2" s="362"/>
      <c r="I2" s="361">
        <v>79466726</v>
      </c>
      <c r="J2" s="361">
        <v>119213440</v>
      </c>
      <c r="K2" s="361">
        <v>148789615</v>
      </c>
      <c r="L2" s="361">
        <v>94804331</v>
      </c>
      <c r="M2" s="361">
        <v>83511697</v>
      </c>
      <c r="N2" s="361">
        <v>256352433</v>
      </c>
      <c r="O2" s="361">
        <v>62490458</v>
      </c>
      <c r="P2" s="361">
        <v>65376458</v>
      </c>
      <c r="Q2" s="361">
        <v>62855733</v>
      </c>
      <c r="R2" s="361">
        <v>65376458</v>
      </c>
      <c r="S2" s="361">
        <v>61776458</v>
      </c>
      <c r="T2" s="361">
        <v>393278193</v>
      </c>
      <c r="U2" s="361">
        <v>256352433</v>
      </c>
    </row>
    <row r="3" spans="1:21" s="363" customFormat="1" ht="20.100000000000001" customHeight="1" x14ac:dyDescent="0.25">
      <c r="C3" s="364" t="s">
        <v>371</v>
      </c>
      <c r="D3" s="364" t="s">
        <v>372</v>
      </c>
      <c r="E3" s="365">
        <v>54905154000</v>
      </c>
      <c r="F3" s="366"/>
      <c r="G3" s="365">
        <v>54905154000</v>
      </c>
      <c r="H3" s="366"/>
      <c r="I3" s="365">
        <v>1626411767</v>
      </c>
      <c r="J3" s="365">
        <v>6716648131</v>
      </c>
      <c r="K3" s="365">
        <v>3205173159</v>
      </c>
      <c r="L3" s="365">
        <v>3934455500</v>
      </c>
      <c r="M3" s="365">
        <v>4378434733</v>
      </c>
      <c r="N3" s="365">
        <v>9015201133</v>
      </c>
      <c r="O3" s="365">
        <v>4250809695</v>
      </c>
      <c r="P3" s="365">
        <v>6659952461</v>
      </c>
      <c r="Q3" s="365">
        <v>5847630560</v>
      </c>
      <c r="R3" s="365">
        <v>2560782752</v>
      </c>
      <c r="S3" s="365">
        <v>1634282819</v>
      </c>
      <c r="T3" s="365">
        <v>5075371290</v>
      </c>
      <c r="U3" s="365">
        <v>9015201133</v>
      </c>
    </row>
    <row r="4" spans="1:21" ht="20.100000000000001" customHeight="1" x14ac:dyDescent="0.25">
      <c r="A4" s="359" t="s">
        <v>373</v>
      </c>
      <c r="B4" s="359" t="s">
        <v>374</v>
      </c>
      <c r="C4" s="367" t="s">
        <v>375</v>
      </c>
      <c r="D4" s="368" t="s">
        <v>376</v>
      </c>
      <c r="E4" s="369" t="s">
        <v>377</v>
      </c>
      <c r="F4" s="370" t="s">
        <v>378</v>
      </c>
      <c r="G4" s="371" t="s">
        <v>379</v>
      </c>
      <c r="H4" s="372" t="s">
        <v>380</v>
      </c>
      <c r="I4" s="371" t="s">
        <v>381</v>
      </c>
      <c r="J4" s="372" t="s">
        <v>382</v>
      </c>
      <c r="K4" s="372" t="s">
        <v>383</v>
      </c>
      <c r="L4" s="372" t="s">
        <v>384</v>
      </c>
      <c r="M4" s="372" t="s">
        <v>385</v>
      </c>
      <c r="N4" s="371" t="s">
        <v>386</v>
      </c>
      <c r="O4" s="371" t="s">
        <v>387</v>
      </c>
      <c r="P4" s="373" t="s">
        <v>388</v>
      </c>
      <c r="Q4" s="371" t="s">
        <v>389</v>
      </c>
      <c r="R4" s="371" t="s">
        <v>390</v>
      </c>
      <c r="S4" s="371" t="s">
        <v>391</v>
      </c>
      <c r="T4" s="371" t="s">
        <v>392</v>
      </c>
      <c r="U4" s="371" t="s">
        <v>386</v>
      </c>
    </row>
    <row r="5" spans="1:21" ht="20.100000000000001" customHeight="1" x14ac:dyDescent="0.25">
      <c r="A5" s="359">
        <v>312</v>
      </c>
      <c r="B5" s="359" t="str">
        <f>IF(A5=312,MID(C5,7,3),IF(A5=331,MID(C5,10,4),""))</f>
        <v>200</v>
      </c>
      <c r="C5" s="374">
        <v>312010200000000</v>
      </c>
      <c r="D5" s="360" t="s">
        <v>393</v>
      </c>
      <c r="E5" s="361">
        <v>78370000</v>
      </c>
      <c r="F5" s="362"/>
      <c r="G5" s="361">
        <v>78370000</v>
      </c>
      <c r="H5" s="362"/>
      <c r="I5" s="362"/>
      <c r="J5" s="362"/>
      <c r="K5" s="362"/>
      <c r="L5" s="361">
        <v>20000000</v>
      </c>
      <c r="M5" s="362"/>
      <c r="N5" s="361">
        <v>58370000</v>
      </c>
      <c r="O5" s="361"/>
      <c r="P5" s="361"/>
      <c r="Q5" s="361"/>
      <c r="R5" s="361"/>
      <c r="S5" s="361"/>
      <c r="T5" s="361"/>
      <c r="U5" s="361">
        <v>58370000</v>
      </c>
    </row>
    <row r="6" spans="1:21" ht="20.100000000000001" customHeight="1" x14ac:dyDescent="0.25">
      <c r="A6" s="359">
        <v>312</v>
      </c>
      <c r="B6" s="359" t="str">
        <f t="shared" ref="B6:B61" si="0">IF(A6=312,MID(C6,7,3),IF(A6=331,MID(C6,10,4),""))</f>
        <v>300</v>
      </c>
      <c r="C6" s="374">
        <v>312010300000000</v>
      </c>
      <c r="D6" s="360" t="s">
        <v>394</v>
      </c>
      <c r="E6" s="361">
        <v>43680000</v>
      </c>
      <c r="F6" s="362"/>
      <c r="G6" s="361">
        <v>43680000</v>
      </c>
      <c r="H6" s="362"/>
      <c r="I6" s="362"/>
      <c r="J6" s="362"/>
      <c r="K6" s="361">
        <v>3000000</v>
      </c>
      <c r="L6" s="362"/>
      <c r="M6" s="361">
        <v>5000000</v>
      </c>
      <c r="N6" s="361">
        <v>35680000</v>
      </c>
      <c r="O6" s="361"/>
      <c r="P6" s="361"/>
      <c r="Q6" s="361"/>
      <c r="R6" s="361"/>
      <c r="S6" s="361"/>
      <c r="T6" s="361"/>
      <c r="U6" s="361">
        <v>35680000</v>
      </c>
    </row>
    <row r="7" spans="1:21" ht="20.100000000000001" customHeight="1" x14ac:dyDescent="0.25">
      <c r="A7" s="359">
        <v>312</v>
      </c>
      <c r="B7" s="359" t="str">
        <f t="shared" si="0"/>
        <v>400</v>
      </c>
      <c r="C7" s="374">
        <v>312010400000000</v>
      </c>
      <c r="D7" s="360" t="s">
        <v>395</v>
      </c>
      <c r="E7" s="361">
        <v>44992000</v>
      </c>
      <c r="F7" s="362"/>
      <c r="G7" s="361">
        <v>44992000</v>
      </c>
      <c r="H7" s="362"/>
      <c r="I7" s="362"/>
      <c r="J7" s="362"/>
      <c r="K7" s="362"/>
      <c r="L7" s="362"/>
      <c r="M7" s="361">
        <v>4000000</v>
      </c>
      <c r="N7" s="361">
        <v>32992000</v>
      </c>
      <c r="O7" s="361"/>
      <c r="P7" s="361">
        <v>4000000</v>
      </c>
      <c r="Q7" s="361"/>
      <c r="R7" s="361">
        <v>4000000</v>
      </c>
      <c r="S7" s="361"/>
      <c r="T7" s="361"/>
      <c r="U7" s="361">
        <v>32992000</v>
      </c>
    </row>
    <row r="8" spans="1:21" ht="20.100000000000001" customHeight="1" x14ac:dyDescent="0.25">
      <c r="A8" s="359">
        <v>312</v>
      </c>
      <c r="B8" s="359" t="str">
        <f t="shared" si="0"/>
        <v>100</v>
      </c>
      <c r="C8" s="374">
        <v>312020100000000</v>
      </c>
      <c r="D8" s="360" t="s">
        <v>396</v>
      </c>
      <c r="E8" s="361">
        <v>49842000</v>
      </c>
      <c r="F8" s="362"/>
      <c r="G8" s="361">
        <v>49842000</v>
      </c>
      <c r="H8" s="362"/>
      <c r="I8" s="362"/>
      <c r="J8" s="361">
        <v>5307281</v>
      </c>
      <c r="K8" s="361">
        <v>5307281</v>
      </c>
      <c r="L8" s="361">
        <v>5307281</v>
      </c>
      <c r="M8" s="361">
        <v>5307281</v>
      </c>
      <c r="N8" s="362"/>
      <c r="O8" s="362">
        <v>5307281</v>
      </c>
      <c r="P8" s="362">
        <v>5307281</v>
      </c>
      <c r="Q8" s="362">
        <v>5307281</v>
      </c>
      <c r="R8" s="362">
        <v>5307281</v>
      </c>
      <c r="S8" s="362">
        <v>5307281</v>
      </c>
      <c r="T8" s="362">
        <v>2076471</v>
      </c>
      <c r="U8" s="362"/>
    </row>
    <row r="9" spans="1:21" ht="20.100000000000001" customHeight="1" x14ac:dyDescent="0.25">
      <c r="A9" s="359">
        <v>312</v>
      </c>
      <c r="B9" s="359" t="str">
        <f t="shared" si="0"/>
        <v>300</v>
      </c>
      <c r="C9" s="374">
        <v>312020300000000</v>
      </c>
      <c r="D9" s="360" t="s">
        <v>397</v>
      </c>
      <c r="E9" s="361">
        <v>31378000</v>
      </c>
      <c r="F9" s="362"/>
      <c r="G9" s="361">
        <v>31378000</v>
      </c>
      <c r="H9" s="362"/>
      <c r="I9" s="361">
        <v>1000000</v>
      </c>
      <c r="J9" s="361">
        <v>1000000</v>
      </c>
      <c r="K9" s="361">
        <v>1000000</v>
      </c>
      <c r="L9" s="361">
        <v>1000000</v>
      </c>
      <c r="M9" s="361">
        <v>1000000</v>
      </c>
      <c r="N9" s="361">
        <v>20378000</v>
      </c>
      <c r="O9" s="361">
        <v>1000000</v>
      </c>
      <c r="P9" s="361">
        <v>1000000</v>
      </c>
      <c r="Q9" s="361">
        <v>1000000</v>
      </c>
      <c r="R9" s="361">
        <v>1000000</v>
      </c>
      <c r="S9" s="361">
        <v>1000000</v>
      </c>
      <c r="T9" s="361">
        <v>1000000</v>
      </c>
      <c r="U9" s="361">
        <v>20378000</v>
      </c>
    </row>
    <row r="10" spans="1:21" ht="20.100000000000001" customHeight="1" x14ac:dyDescent="0.25">
      <c r="A10" s="359">
        <v>312</v>
      </c>
      <c r="B10" s="359" t="str">
        <f t="shared" si="0"/>
        <v>400</v>
      </c>
      <c r="C10" s="374">
        <v>312020400000000</v>
      </c>
      <c r="D10" s="360" t="s">
        <v>398</v>
      </c>
      <c r="E10" s="361">
        <v>5200000</v>
      </c>
      <c r="F10" s="362"/>
      <c r="G10" s="361">
        <v>5200000</v>
      </c>
      <c r="H10" s="362"/>
      <c r="I10" s="362"/>
      <c r="J10" s="361">
        <v>3000000</v>
      </c>
      <c r="K10" s="362"/>
      <c r="L10" s="361">
        <v>2200000</v>
      </c>
      <c r="M10" s="362"/>
      <c r="N10" s="362"/>
      <c r="O10" s="362"/>
      <c r="P10" s="362"/>
      <c r="Q10" s="362"/>
      <c r="R10" s="362"/>
      <c r="S10" s="362"/>
      <c r="T10" s="362"/>
      <c r="U10" s="362"/>
    </row>
    <row r="11" spans="1:21" ht="20.100000000000001" customHeight="1" x14ac:dyDescent="0.25">
      <c r="A11" s="359">
        <v>312</v>
      </c>
      <c r="B11" s="359" t="str">
        <f t="shared" si="0"/>
        <v>501</v>
      </c>
      <c r="C11" s="374">
        <v>312020501000000</v>
      </c>
      <c r="D11" s="360" t="s">
        <v>399</v>
      </c>
      <c r="E11" s="361">
        <v>501986000</v>
      </c>
      <c r="F11" s="362"/>
      <c r="G11" s="361">
        <v>501986000</v>
      </c>
      <c r="H11" s="362"/>
      <c r="I11" s="361">
        <v>6610940</v>
      </c>
      <c r="J11" s="361">
        <v>37507177</v>
      </c>
      <c r="K11" s="361">
        <v>37507177</v>
      </c>
      <c r="L11" s="361">
        <v>37507177</v>
      </c>
      <c r="M11" s="361">
        <v>37507177</v>
      </c>
      <c r="N11" s="361">
        <v>103212433</v>
      </c>
      <c r="O11" s="361">
        <v>37507177</v>
      </c>
      <c r="P11" s="361">
        <v>37507177</v>
      </c>
      <c r="Q11" s="361">
        <v>37507177</v>
      </c>
      <c r="R11" s="361">
        <v>37507177</v>
      </c>
      <c r="S11" s="361">
        <v>37507177</v>
      </c>
      <c r="T11" s="361">
        <v>54598034</v>
      </c>
      <c r="U11" s="361">
        <v>103212433</v>
      </c>
    </row>
    <row r="12" spans="1:21" ht="20.100000000000001" customHeight="1" x14ac:dyDescent="0.25">
      <c r="A12" s="359">
        <v>312</v>
      </c>
      <c r="B12" s="359" t="str">
        <f t="shared" si="0"/>
        <v>601</v>
      </c>
      <c r="C12" s="374">
        <v>312020601000000</v>
      </c>
      <c r="D12" s="360" t="s">
        <v>400</v>
      </c>
      <c r="E12" s="361">
        <v>48609000</v>
      </c>
      <c r="F12" s="362"/>
      <c r="G12" s="361">
        <v>48609000</v>
      </c>
      <c r="H12" s="362"/>
      <c r="I12" s="362"/>
      <c r="J12" s="362"/>
      <c r="K12" s="361">
        <v>48609000</v>
      </c>
      <c r="L12" s="362"/>
      <c r="M12" s="362"/>
      <c r="N12" s="362"/>
      <c r="O12" s="362"/>
      <c r="P12" s="362"/>
      <c r="Q12" s="362"/>
      <c r="R12" s="362"/>
      <c r="S12" s="362"/>
      <c r="T12" s="362"/>
      <c r="U12" s="362"/>
    </row>
    <row r="13" spans="1:21" ht="20.100000000000001" customHeight="1" x14ac:dyDescent="0.25">
      <c r="A13" s="359">
        <v>312</v>
      </c>
      <c r="B13" s="359" t="str">
        <f t="shared" si="0"/>
        <v>604</v>
      </c>
      <c r="C13" s="374">
        <v>312020604000000</v>
      </c>
      <c r="D13" s="360" t="s">
        <v>401</v>
      </c>
      <c r="E13" s="361">
        <v>17390000</v>
      </c>
      <c r="F13" s="362"/>
      <c r="G13" s="361">
        <v>17390000</v>
      </c>
      <c r="H13" s="362"/>
      <c r="I13" s="362"/>
      <c r="J13" s="362"/>
      <c r="K13" s="361">
        <v>17390000</v>
      </c>
      <c r="L13" s="362"/>
      <c r="M13" s="362"/>
      <c r="N13" s="362"/>
      <c r="O13" s="362"/>
      <c r="P13" s="362"/>
      <c r="Q13" s="362"/>
      <c r="R13" s="362"/>
      <c r="S13" s="362"/>
      <c r="T13" s="362"/>
      <c r="U13" s="362"/>
    </row>
    <row r="14" spans="1:21" ht="20.100000000000001" customHeight="1" x14ac:dyDescent="0.25">
      <c r="A14" s="359">
        <v>312</v>
      </c>
      <c r="B14" s="359" t="str">
        <f t="shared" si="0"/>
        <v>605</v>
      </c>
      <c r="C14" s="374">
        <v>312020605000000</v>
      </c>
      <c r="D14" s="360" t="s">
        <v>402</v>
      </c>
      <c r="E14" s="361">
        <v>72744000</v>
      </c>
      <c r="F14" s="362"/>
      <c r="G14" s="361">
        <v>72744000</v>
      </c>
      <c r="H14" s="362"/>
      <c r="I14" s="361">
        <v>12124000</v>
      </c>
      <c r="J14" s="361">
        <v>6062000</v>
      </c>
      <c r="K14" s="361">
        <v>6062000</v>
      </c>
      <c r="L14" s="361">
        <v>6062000</v>
      </c>
      <c r="M14" s="361">
        <v>6062000</v>
      </c>
      <c r="N14" s="362"/>
      <c r="O14" s="362">
        <v>6062000</v>
      </c>
      <c r="P14" s="362">
        <v>6062000</v>
      </c>
      <c r="Q14" s="362">
        <v>6062000</v>
      </c>
      <c r="R14" s="362">
        <v>6062000</v>
      </c>
      <c r="S14" s="362">
        <v>6062000</v>
      </c>
      <c r="T14" s="362">
        <v>6062000</v>
      </c>
      <c r="U14" s="362"/>
    </row>
    <row r="15" spans="1:21" ht="20.100000000000001" customHeight="1" x14ac:dyDescent="0.25">
      <c r="A15" s="359">
        <v>312</v>
      </c>
      <c r="B15" s="359" t="str">
        <f t="shared" si="0"/>
        <v>801</v>
      </c>
      <c r="C15" s="374">
        <v>312020801000000</v>
      </c>
      <c r="D15" s="360" t="s">
        <v>403</v>
      </c>
      <c r="E15" s="361">
        <v>31600000</v>
      </c>
      <c r="F15" s="362"/>
      <c r="G15" s="361">
        <v>31600000</v>
      </c>
      <c r="H15" s="362"/>
      <c r="I15" s="361">
        <v>3000000</v>
      </c>
      <c r="J15" s="361">
        <v>3000000</v>
      </c>
      <c r="K15" s="361">
        <v>3000000</v>
      </c>
      <c r="L15" s="361">
        <v>3000000</v>
      </c>
      <c r="M15" s="361">
        <v>3000000</v>
      </c>
      <c r="N15" s="362"/>
      <c r="O15" s="362">
        <v>3000000</v>
      </c>
      <c r="P15" s="362">
        <v>3000000</v>
      </c>
      <c r="Q15" s="362">
        <v>3000000</v>
      </c>
      <c r="R15" s="362">
        <v>3000000</v>
      </c>
      <c r="S15" s="362">
        <v>3000000</v>
      </c>
      <c r="T15" s="362">
        <v>1600000</v>
      </c>
      <c r="U15" s="362"/>
    </row>
    <row r="16" spans="1:21" ht="20.100000000000001" customHeight="1" x14ac:dyDescent="0.25">
      <c r="A16" s="359">
        <v>312</v>
      </c>
      <c r="B16" s="359" t="str">
        <f t="shared" si="0"/>
        <v>802</v>
      </c>
      <c r="C16" s="374">
        <v>312020802000000</v>
      </c>
      <c r="D16" s="360" t="s">
        <v>404</v>
      </c>
      <c r="E16" s="361">
        <v>15425000</v>
      </c>
      <c r="F16" s="362"/>
      <c r="G16" s="361">
        <v>15425000</v>
      </c>
      <c r="H16" s="362"/>
      <c r="I16" s="361">
        <v>2600000</v>
      </c>
      <c r="J16" s="362"/>
      <c r="K16" s="361">
        <v>2600000</v>
      </c>
      <c r="L16" s="362"/>
      <c r="M16" s="361">
        <v>2600000</v>
      </c>
      <c r="N16" s="362"/>
      <c r="O16" s="362"/>
      <c r="P16" s="362">
        <v>2600000</v>
      </c>
      <c r="Q16" s="362"/>
      <c r="R16" s="362">
        <v>2600000</v>
      </c>
      <c r="S16" s="362"/>
      <c r="T16" s="362">
        <v>2425000</v>
      </c>
      <c r="U16" s="362"/>
    </row>
    <row r="17" spans="1:21" ht="20.100000000000001" customHeight="1" x14ac:dyDescent="0.25">
      <c r="A17" s="359">
        <v>312</v>
      </c>
      <c r="B17" s="359" t="str">
        <f t="shared" si="0"/>
        <v>803</v>
      </c>
      <c r="C17" s="374">
        <v>312020803000000</v>
      </c>
      <c r="D17" s="360" t="s">
        <v>405</v>
      </c>
      <c r="E17" s="361">
        <v>8424000</v>
      </c>
      <c r="F17" s="362"/>
      <c r="G17" s="361">
        <v>8424000</v>
      </c>
      <c r="H17" s="362"/>
      <c r="I17" s="361">
        <v>700000</v>
      </c>
      <c r="J17" s="361">
        <v>700000</v>
      </c>
      <c r="K17" s="361">
        <v>700000</v>
      </c>
      <c r="L17" s="361">
        <v>700000</v>
      </c>
      <c r="M17" s="361">
        <v>700000</v>
      </c>
      <c r="N17" s="362"/>
      <c r="O17" s="362">
        <v>700000</v>
      </c>
      <c r="P17" s="362">
        <v>700000</v>
      </c>
      <c r="Q17" s="362">
        <v>700000</v>
      </c>
      <c r="R17" s="362">
        <v>700000</v>
      </c>
      <c r="S17" s="362">
        <v>700000</v>
      </c>
      <c r="T17" s="362">
        <v>1424000</v>
      </c>
      <c r="U17" s="362"/>
    </row>
    <row r="18" spans="1:21" ht="20.100000000000001" customHeight="1" x14ac:dyDescent="0.25">
      <c r="A18" s="359">
        <v>312</v>
      </c>
      <c r="B18" s="359" t="str">
        <f t="shared" si="0"/>
        <v>804</v>
      </c>
      <c r="C18" s="374">
        <v>312020804000000</v>
      </c>
      <c r="D18" s="360" t="s">
        <v>406</v>
      </c>
      <c r="E18" s="361">
        <v>40440000</v>
      </c>
      <c r="F18" s="362"/>
      <c r="G18" s="361">
        <v>40440000</v>
      </c>
      <c r="H18" s="362"/>
      <c r="I18" s="361">
        <v>3000000</v>
      </c>
      <c r="J18" s="361">
        <v>3000000</v>
      </c>
      <c r="K18" s="361">
        <v>3000000</v>
      </c>
      <c r="L18" s="361">
        <v>3000000</v>
      </c>
      <c r="M18" s="361">
        <v>6000000</v>
      </c>
      <c r="N18" s="362"/>
      <c r="O18" s="362">
        <v>3000000</v>
      </c>
      <c r="P18" s="362">
        <v>3000000</v>
      </c>
      <c r="Q18" s="362">
        <v>3000000</v>
      </c>
      <c r="R18" s="362">
        <v>3000000</v>
      </c>
      <c r="S18" s="362">
        <v>3000000</v>
      </c>
      <c r="T18" s="362">
        <v>7440000</v>
      </c>
      <c r="U18" s="362"/>
    </row>
    <row r="19" spans="1:21" ht="20.100000000000001" customHeight="1" x14ac:dyDescent="0.25">
      <c r="A19" s="359">
        <v>312</v>
      </c>
      <c r="B19" s="359" t="str">
        <f t="shared" si="0"/>
        <v>100</v>
      </c>
      <c r="C19" s="374">
        <v>312021100000000</v>
      </c>
      <c r="D19" s="360" t="s">
        <v>407</v>
      </c>
      <c r="E19" s="361">
        <v>5720000</v>
      </c>
      <c r="F19" s="362"/>
      <c r="G19" s="361">
        <v>5720000</v>
      </c>
      <c r="H19" s="362"/>
      <c r="I19" s="362"/>
      <c r="J19" s="362"/>
      <c r="K19" s="362"/>
      <c r="L19" s="362"/>
      <c r="M19" s="362"/>
      <c r="N19" s="361">
        <v>5720000</v>
      </c>
      <c r="O19" s="361"/>
      <c r="P19" s="361"/>
      <c r="Q19" s="361"/>
      <c r="R19" s="361"/>
      <c r="S19" s="361"/>
      <c r="T19" s="361"/>
      <c r="U19" s="361">
        <v>5720000</v>
      </c>
    </row>
    <row r="20" spans="1:21" ht="20.100000000000001" customHeight="1" x14ac:dyDescent="0.25">
      <c r="A20" s="359">
        <v>312</v>
      </c>
      <c r="B20" s="359" t="str">
        <f t="shared" si="0"/>
        <v>900</v>
      </c>
      <c r="C20" s="374">
        <v>312039900000000</v>
      </c>
      <c r="D20" s="360" t="s">
        <v>408</v>
      </c>
      <c r="E20" s="361">
        <v>5200000</v>
      </c>
      <c r="F20" s="362"/>
      <c r="G20" s="361">
        <v>5200000</v>
      </c>
      <c r="H20" s="362"/>
      <c r="I20" s="362"/>
      <c r="J20" s="362"/>
      <c r="K20" s="362"/>
      <c r="L20" s="362"/>
      <c r="M20" s="361">
        <v>3000000</v>
      </c>
      <c r="N20" s="362"/>
      <c r="O20" s="362"/>
      <c r="P20" s="362"/>
      <c r="Q20" s="362"/>
      <c r="R20" s="362"/>
      <c r="S20" s="362"/>
      <c r="T20" s="362">
        <v>2200000</v>
      </c>
      <c r="U20" s="362"/>
    </row>
    <row r="21" spans="1:21" ht="20.100000000000001" hidden="1" customHeight="1" x14ac:dyDescent="0.25">
      <c r="A21" s="359">
        <v>318</v>
      </c>
      <c r="B21" s="359" t="str">
        <f t="shared" si="0"/>
        <v/>
      </c>
      <c r="C21" s="374">
        <v>318020102000000</v>
      </c>
      <c r="D21" s="360" t="s">
        <v>393</v>
      </c>
      <c r="E21" s="361">
        <v>73435000</v>
      </c>
      <c r="F21" s="362"/>
      <c r="G21" s="361">
        <v>73435000</v>
      </c>
      <c r="H21" s="362"/>
      <c r="I21" s="361">
        <v>10414048</v>
      </c>
      <c r="J21" s="361">
        <v>31659957</v>
      </c>
      <c r="K21" s="361">
        <v>10278953</v>
      </c>
      <c r="L21" s="361">
        <v>436950</v>
      </c>
      <c r="M21" s="362"/>
      <c r="N21" s="362"/>
      <c r="O21" s="362"/>
      <c r="P21" s="362"/>
      <c r="Q21" s="362"/>
      <c r="R21" s="362"/>
      <c r="S21" s="362"/>
      <c r="T21" s="362">
        <v>20645092</v>
      </c>
      <c r="U21" s="362"/>
    </row>
    <row r="22" spans="1:21" ht="20.100000000000001" hidden="1" customHeight="1" x14ac:dyDescent="0.25">
      <c r="A22" s="359">
        <v>318</v>
      </c>
      <c r="B22" s="359" t="str">
        <f t="shared" si="0"/>
        <v/>
      </c>
      <c r="C22" s="374">
        <v>318020103000000</v>
      </c>
      <c r="D22" s="360" t="s">
        <v>394</v>
      </c>
      <c r="E22" s="361">
        <v>29902000</v>
      </c>
      <c r="F22" s="362"/>
      <c r="G22" s="361">
        <v>29902000</v>
      </c>
      <c r="H22" s="362"/>
      <c r="I22" s="361">
        <v>1500000</v>
      </c>
      <c r="J22" s="361">
        <v>1500000</v>
      </c>
      <c r="K22" s="361">
        <v>1500000</v>
      </c>
      <c r="L22" s="361">
        <v>1500000</v>
      </c>
      <c r="M22" s="361">
        <v>1500000</v>
      </c>
      <c r="N22" s="362"/>
      <c r="O22" s="362">
        <v>1500000</v>
      </c>
      <c r="P22" s="362">
        <v>1500000</v>
      </c>
      <c r="Q22" s="362">
        <v>1500000</v>
      </c>
      <c r="R22" s="362">
        <v>1500000</v>
      </c>
      <c r="S22" s="362">
        <v>1500000</v>
      </c>
      <c r="T22" s="362">
        <v>14902000</v>
      </c>
      <c r="U22" s="362"/>
    </row>
    <row r="23" spans="1:21" ht="20.100000000000001" hidden="1" customHeight="1" x14ac:dyDescent="0.25">
      <c r="A23" s="359">
        <v>318</v>
      </c>
      <c r="B23" s="359" t="str">
        <f t="shared" si="0"/>
        <v/>
      </c>
      <c r="C23" s="374">
        <v>318020104000000</v>
      </c>
      <c r="D23" s="360" t="s">
        <v>395</v>
      </c>
      <c r="E23" s="361">
        <v>20456000</v>
      </c>
      <c r="F23" s="362"/>
      <c r="G23" s="361">
        <v>20456000</v>
      </c>
      <c r="H23" s="362"/>
      <c r="I23" s="361">
        <v>4100000</v>
      </c>
      <c r="J23" s="361">
        <v>4000000</v>
      </c>
      <c r="K23" s="361">
        <v>1135204</v>
      </c>
      <c r="L23" s="361">
        <v>2676923</v>
      </c>
      <c r="M23" s="362"/>
      <c r="N23" s="362"/>
      <c r="O23" s="362"/>
      <c r="P23" s="362"/>
      <c r="Q23" s="362"/>
      <c r="R23" s="362"/>
      <c r="S23" s="362"/>
      <c r="T23" s="362">
        <v>8543873</v>
      </c>
      <c r="U23" s="362"/>
    </row>
    <row r="24" spans="1:21" ht="20.100000000000001" hidden="1" customHeight="1" x14ac:dyDescent="0.25">
      <c r="A24" s="359">
        <v>318</v>
      </c>
      <c r="B24" s="359" t="str">
        <f t="shared" si="0"/>
        <v/>
      </c>
      <c r="C24" s="374">
        <v>318020201000000</v>
      </c>
      <c r="D24" s="360" t="s">
        <v>396</v>
      </c>
      <c r="E24" s="361">
        <v>5308000</v>
      </c>
      <c r="F24" s="362"/>
      <c r="G24" s="361">
        <v>5308000</v>
      </c>
      <c r="H24" s="362"/>
      <c r="I24" s="361">
        <v>5307281</v>
      </c>
      <c r="J24" s="362"/>
      <c r="K24" s="362"/>
      <c r="L24" s="362"/>
      <c r="M24" s="362"/>
      <c r="N24" s="362"/>
      <c r="O24" s="362"/>
      <c r="P24" s="362"/>
      <c r="Q24" s="362"/>
      <c r="R24" s="362"/>
      <c r="S24" s="362"/>
      <c r="T24" s="362">
        <v>719</v>
      </c>
      <c r="U24" s="362"/>
    </row>
    <row r="25" spans="1:21" ht="20.100000000000001" hidden="1" customHeight="1" x14ac:dyDescent="0.25">
      <c r="A25" s="359">
        <v>318</v>
      </c>
      <c r="B25" s="359" t="str">
        <f t="shared" si="0"/>
        <v/>
      </c>
      <c r="C25" s="374">
        <v>318020203000000</v>
      </c>
      <c r="D25" s="360" t="s">
        <v>397</v>
      </c>
      <c r="E25" s="361">
        <v>15847000</v>
      </c>
      <c r="F25" s="362"/>
      <c r="G25" s="361">
        <v>15847000</v>
      </c>
      <c r="H25" s="362"/>
      <c r="I25" s="362"/>
      <c r="J25" s="361">
        <v>6744000</v>
      </c>
      <c r="K25" s="362"/>
      <c r="L25" s="362"/>
      <c r="M25" s="362"/>
      <c r="N25" s="362"/>
      <c r="O25" s="362"/>
      <c r="P25" s="362"/>
      <c r="Q25" s="362"/>
      <c r="R25" s="362"/>
      <c r="S25" s="362"/>
      <c r="T25" s="362">
        <v>9103000</v>
      </c>
      <c r="U25" s="362"/>
    </row>
    <row r="26" spans="1:21" ht="20.100000000000001" hidden="1" customHeight="1" x14ac:dyDescent="0.25">
      <c r="A26" s="359">
        <v>318</v>
      </c>
      <c r="B26" s="359" t="str">
        <f t="shared" si="0"/>
        <v/>
      </c>
      <c r="C26" s="374">
        <v>318020205000100</v>
      </c>
      <c r="D26" s="360" t="s">
        <v>399</v>
      </c>
      <c r="E26" s="361">
        <v>308785000</v>
      </c>
      <c r="F26" s="362"/>
      <c r="G26" s="361">
        <v>308785000</v>
      </c>
      <c r="H26" s="362"/>
      <c r="I26" s="361">
        <v>29110457</v>
      </c>
      <c r="J26" s="361">
        <v>14926025</v>
      </c>
      <c r="K26" s="361">
        <v>7700000</v>
      </c>
      <c r="L26" s="361">
        <v>11414000</v>
      </c>
      <c r="M26" s="361">
        <v>7835239</v>
      </c>
      <c r="N26" s="362"/>
      <c r="O26" s="362">
        <v>4414000</v>
      </c>
      <c r="P26" s="362">
        <v>700000</v>
      </c>
      <c r="Q26" s="362">
        <v>4779275</v>
      </c>
      <c r="R26" s="362">
        <v>700000</v>
      </c>
      <c r="S26" s="362">
        <v>3700000</v>
      </c>
      <c r="T26" s="362">
        <v>223506004</v>
      </c>
      <c r="U26" s="362"/>
    </row>
    <row r="27" spans="1:21" ht="20.100000000000001" hidden="1" customHeight="1" x14ac:dyDescent="0.25">
      <c r="A27" s="359">
        <v>318</v>
      </c>
      <c r="B27" s="359" t="str">
        <f t="shared" si="0"/>
        <v/>
      </c>
      <c r="C27" s="374">
        <v>318020206000100</v>
      </c>
      <c r="D27" s="360" t="s">
        <v>400</v>
      </c>
      <c r="E27" s="361">
        <v>93000</v>
      </c>
      <c r="F27" s="362"/>
      <c r="G27" s="361">
        <v>93000</v>
      </c>
      <c r="H27" s="362"/>
      <c r="I27" s="362"/>
      <c r="J27" s="361">
        <v>93000</v>
      </c>
      <c r="K27" s="362"/>
      <c r="L27" s="362"/>
      <c r="M27" s="362"/>
      <c r="N27" s="362"/>
      <c r="O27" s="362"/>
      <c r="P27" s="362"/>
      <c r="Q27" s="362"/>
      <c r="R27" s="362"/>
      <c r="S27" s="362"/>
      <c r="T27" s="362"/>
      <c r="U27" s="362"/>
    </row>
    <row r="28" spans="1:21" ht="20.100000000000001" hidden="1" customHeight="1" x14ac:dyDescent="0.25">
      <c r="A28" s="359">
        <v>318</v>
      </c>
      <c r="B28" s="359" t="str">
        <f t="shared" si="0"/>
        <v/>
      </c>
      <c r="C28" s="374">
        <v>318020208000100</v>
      </c>
      <c r="D28" s="360" t="s">
        <v>403</v>
      </c>
      <c r="E28" s="361">
        <v>8665000</v>
      </c>
      <c r="F28" s="362"/>
      <c r="G28" s="361">
        <v>8665000</v>
      </c>
      <c r="H28" s="362"/>
      <c r="I28" s="362"/>
      <c r="J28" s="362"/>
      <c r="K28" s="362"/>
      <c r="L28" s="362"/>
      <c r="M28" s="362"/>
      <c r="N28" s="362"/>
      <c r="O28" s="362"/>
      <c r="P28" s="362"/>
      <c r="Q28" s="362"/>
      <c r="R28" s="362"/>
      <c r="S28" s="362"/>
      <c r="T28" s="362">
        <v>8665000</v>
      </c>
      <c r="U28" s="362"/>
    </row>
    <row r="29" spans="1:21" ht="20.100000000000001" hidden="1" customHeight="1" x14ac:dyDescent="0.25">
      <c r="A29" s="359">
        <v>318</v>
      </c>
      <c r="B29" s="359" t="str">
        <f t="shared" si="0"/>
        <v/>
      </c>
      <c r="C29" s="374">
        <v>318020208000200</v>
      </c>
      <c r="D29" s="360" t="s">
        <v>409</v>
      </c>
      <c r="E29" s="361">
        <v>6707000</v>
      </c>
      <c r="F29" s="362"/>
      <c r="G29" s="361">
        <v>6707000</v>
      </c>
      <c r="H29" s="362"/>
      <c r="I29" s="362"/>
      <c r="J29" s="362"/>
      <c r="K29" s="362"/>
      <c r="L29" s="362"/>
      <c r="M29" s="362"/>
      <c r="N29" s="362"/>
      <c r="O29" s="362"/>
      <c r="P29" s="362"/>
      <c r="Q29" s="362"/>
      <c r="R29" s="362"/>
      <c r="S29" s="362"/>
      <c r="T29" s="362">
        <v>6707000</v>
      </c>
      <c r="U29" s="362"/>
    </row>
    <row r="30" spans="1:21" ht="20.100000000000001" hidden="1" customHeight="1" x14ac:dyDescent="0.25">
      <c r="A30" s="359">
        <v>318</v>
      </c>
      <c r="B30" s="359" t="str">
        <f t="shared" si="0"/>
        <v/>
      </c>
      <c r="C30" s="374">
        <v>318020208000300</v>
      </c>
      <c r="D30" s="360" t="s">
        <v>405</v>
      </c>
      <c r="E30" s="361">
        <v>3602000</v>
      </c>
      <c r="F30" s="362"/>
      <c r="G30" s="361">
        <v>3602000</v>
      </c>
      <c r="H30" s="362"/>
      <c r="I30" s="362"/>
      <c r="J30" s="362"/>
      <c r="K30" s="362"/>
      <c r="L30" s="362"/>
      <c r="M30" s="362"/>
      <c r="N30" s="362"/>
      <c r="O30" s="362"/>
      <c r="P30" s="362"/>
      <c r="Q30" s="362"/>
      <c r="R30" s="362"/>
      <c r="S30" s="362"/>
      <c r="T30" s="362">
        <v>3602000</v>
      </c>
      <c r="U30" s="362"/>
    </row>
    <row r="31" spans="1:21" ht="20.100000000000001" hidden="1" customHeight="1" x14ac:dyDescent="0.25">
      <c r="A31" s="359">
        <v>318</v>
      </c>
      <c r="B31" s="359" t="str">
        <f t="shared" si="0"/>
        <v/>
      </c>
      <c r="C31" s="374">
        <v>318020208000400</v>
      </c>
      <c r="D31" s="360" t="s">
        <v>406</v>
      </c>
      <c r="E31" s="361">
        <v>18778000</v>
      </c>
      <c r="F31" s="362"/>
      <c r="G31" s="361">
        <v>18778000</v>
      </c>
      <c r="H31" s="362"/>
      <c r="I31" s="362"/>
      <c r="J31" s="362"/>
      <c r="K31" s="362"/>
      <c r="L31" s="362"/>
      <c r="M31" s="362"/>
      <c r="N31" s="362"/>
      <c r="O31" s="362"/>
      <c r="P31" s="362"/>
      <c r="Q31" s="362"/>
      <c r="R31" s="362"/>
      <c r="S31" s="362"/>
      <c r="T31" s="362">
        <v>18778000</v>
      </c>
      <c r="U31" s="362"/>
    </row>
    <row r="32" spans="1:21" ht="20.100000000000001" hidden="1" customHeight="1" x14ac:dyDescent="0.25">
      <c r="A32" s="359">
        <v>318</v>
      </c>
      <c r="B32" s="359" t="str">
        <f t="shared" si="0"/>
        <v/>
      </c>
      <c r="C32" s="374">
        <v>318020399000000</v>
      </c>
      <c r="D32" s="360" t="s">
        <v>408</v>
      </c>
      <c r="E32" s="361">
        <v>714000</v>
      </c>
      <c r="F32" s="362"/>
      <c r="G32" s="361">
        <v>714000</v>
      </c>
      <c r="H32" s="362"/>
      <c r="I32" s="362"/>
      <c r="J32" s="361">
        <v>714000</v>
      </c>
      <c r="K32" s="362"/>
      <c r="L32" s="362"/>
      <c r="M32" s="362"/>
      <c r="N32" s="362"/>
      <c r="O32" s="362"/>
      <c r="P32" s="362"/>
      <c r="Q32" s="362"/>
      <c r="R32" s="362"/>
      <c r="S32" s="362"/>
      <c r="T32" s="362"/>
      <c r="U32" s="362"/>
    </row>
    <row r="33" spans="1:21" ht="20.100000000000001" hidden="1" customHeight="1" x14ac:dyDescent="0.25">
      <c r="A33" s="359">
        <v>331</v>
      </c>
      <c r="B33" s="359" t="str">
        <f t="shared" si="0"/>
        <v>1314</v>
      </c>
      <c r="C33" s="374">
        <v>331150102131400</v>
      </c>
      <c r="D33" s="360" t="s">
        <v>410</v>
      </c>
      <c r="E33" s="361">
        <v>380000000</v>
      </c>
      <c r="F33" s="362"/>
      <c r="G33" s="361">
        <v>380000000</v>
      </c>
      <c r="H33" s="362"/>
      <c r="I33" s="362"/>
      <c r="J33" s="362"/>
      <c r="K33" s="362"/>
      <c r="L33" s="361">
        <v>50000000</v>
      </c>
      <c r="M33" s="362"/>
      <c r="N33" s="361">
        <v>230000000</v>
      </c>
      <c r="O33" s="361">
        <v>50000000</v>
      </c>
      <c r="P33" s="361"/>
      <c r="Q33" s="361">
        <v>50000000</v>
      </c>
      <c r="R33" s="361"/>
      <c r="S33" s="361"/>
      <c r="T33" s="361"/>
      <c r="U33" s="361">
        <v>230000000</v>
      </c>
    </row>
    <row r="34" spans="1:21" ht="20.100000000000001" hidden="1" customHeight="1" x14ac:dyDescent="0.25">
      <c r="A34" s="359">
        <v>331</v>
      </c>
      <c r="B34" s="359" t="str">
        <f t="shared" si="0"/>
        <v>1315</v>
      </c>
      <c r="C34" s="374">
        <v>331150103131500</v>
      </c>
      <c r="D34" s="360" t="s">
        <v>411</v>
      </c>
      <c r="E34" s="361">
        <v>4283510000</v>
      </c>
      <c r="F34" s="362"/>
      <c r="G34" s="361">
        <v>4283510000</v>
      </c>
      <c r="H34" s="362"/>
      <c r="I34" s="361">
        <v>37188000</v>
      </c>
      <c r="J34" s="361">
        <v>337188000</v>
      </c>
      <c r="K34" s="361">
        <v>337188000</v>
      </c>
      <c r="L34" s="361">
        <v>337188000</v>
      </c>
      <c r="M34" s="361">
        <v>337188000</v>
      </c>
      <c r="N34" s="361">
        <v>874442000</v>
      </c>
      <c r="O34" s="361">
        <v>337188000</v>
      </c>
      <c r="P34" s="361">
        <v>337188000</v>
      </c>
      <c r="Q34" s="361">
        <v>337188000</v>
      </c>
      <c r="R34" s="361">
        <v>337188000</v>
      </c>
      <c r="S34" s="361">
        <v>337188000</v>
      </c>
      <c r="T34" s="361">
        <v>337188000</v>
      </c>
      <c r="U34" s="361">
        <v>874442000</v>
      </c>
    </row>
    <row r="35" spans="1:21" ht="20.100000000000001" hidden="1" customHeight="1" x14ac:dyDescent="0.25">
      <c r="A35" s="359">
        <v>331</v>
      </c>
      <c r="B35" s="359" t="str">
        <f t="shared" si="0"/>
        <v>1316</v>
      </c>
      <c r="C35" s="374">
        <v>331150103131600</v>
      </c>
      <c r="D35" s="360" t="s">
        <v>412</v>
      </c>
      <c r="E35" s="361">
        <v>380000000</v>
      </c>
      <c r="F35" s="362"/>
      <c r="G35" s="361">
        <v>380000000</v>
      </c>
      <c r="H35" s="362"/>
      <c r="I35" s="362"/>
      <c r="J35" s="362"/>
      <c r="K35" s="362"/>
      <c r="L35" s="362"/>
      <c r="M35" s="361">
        <v>30000000</v>
      </c>
      <c r="N35" s="361">
        <v>320000000</v>
      </c>
      <c r="O35" s="361"/>
      <c r="P35" s="361">
        <v>30000000</v>
      </c>
      <c r="Q35" s="361"/>
      <c r="R35" s="361"/>
      <c r="S35" s="361"/>
      <c r="T35" s="361"/>
      <c r="U35" s="361">
        <v>320000000</v>
      </c>
    </row>
    <row r="36" spans="1:21" ht="20.100000000000001" hidden="1" customHeight="1" x14ac:dyDescent="0.25">
      <c r="A36" s="359">
        <v>331</v>
      </c>
      <c r="B36" s="359" t="str">
        <f t="shared" si="0"/>
        <v>1317</v>
      </c>
      <c r="C36" s="374">
        <v>331150107131700</v>
      </c>
      <c r="D36" s="360" t="s">
        <v>413</v>
      </c>
      <c r="E36" s="361">
        <v>180000000</v>
      </c>
      <c r="F36" s="362"/>
      <c r="G36" s="361">
        <v>180000000</v>
      </c>
      <c r="H36" s="362"/>
      <c r="I36" s="362"/>
      <c r="J36" s="362"/>
      <c r="K36" s="362"/>
      <c r="L36" s="362"/>
      <c r="M36" s="361">
        <v>30000000</v>
      </c>
      <c r="N36" s="362"/>
      <c r="O36" s="362"/>
      <c r="P36" s="362"/>
      <c r="Q36" s="362">
        <v>150000000</v>
      </c>
      <c r="R36" s="362"/>
      <c r="S36" s="362"/>
      <c r="T36" s="362"/>
      <c r="U36" s="362"/>
    </row>
    <row r="37" spans="1:21" ht="20.100000000000001" hidden="1" customHeight="1" x14ac:dyDescent="0.25">
      <c r="A37" s="359">
        <v>331</v>
      </c>
      <c r="B37" s="359" t="str">
        <f t="shared" si="0"/>
        <v>1318</v>
      </c>
      <c r="C37" s="374">
        <v>331150111131800</v>
      </c>
      <c r="D37" s="360" t="s">
        <v>414</v>
      </c>
      <c r="E37" s="361">
        <v>1530000000</v>
      </c>
      <c r="F37" s="362"/>
      <c r="G37" s="361">
        <v>1530000000</v>
      </c>
      <c r="H37" s="362"/>
      <c r="I37" s="362"/>
      <c r="J37" s="362"/>
      <c r="K37" s="362"/>
      <c r="L37" s="362"/>
      <c r="M37" s="362"/>
      <c r="N37" s="361">
        <v>1035000000</v>
      </c>
      <c r="O37" s="361"/>
      <c r="P37" s="361">
        <v>54000000</v>
      </c>
      <c r="Q37" s="361">
        <v>76500000</v>
      </c>
      <c r="R37" s="361">
        <v>121500000</v>
      </c>
      <c r="S37" s="361">
        <v>121500000</v>
      </c>
      <c r="T37" s="361">
        <v>121500000</v>
      </c>
      <c r="U37" s="361">
        <v>1035000000</v>
      </c>
    </row>
    <row r="38" spans="1:21" ht="20.100000000000001" hidden="1" customHeight="1" x14ac:dyDescent="0.25">
      <c r="A38" s="359">
        <v>331</v>
      </c>
      <c r="B38" s="359" t="str">
        <f t="shared" si="0"/>
        <v>1319</v>
      </c>
      <c r="C38" s="374">
        <v>331150215131900</v>
      </c>
      <c r="D38" s="360" t="s">
        <v>415</v>
      </c>
      <c r="E38" s="361">
        <v>270877000</v>
      </c>
      <c r="F38" s="362"/>
      <c r="G38" s="361">
        <v>270877000</v>
      </c>
      <c r="H38" s="362"/>
      <c r="I38" s="362"/>
      <c r="J38" s="362"/>
      <c r="K38" s="362"/>
      <c r="L38" s="362"/>
      <c r="M38" s="362"/>
      <c r="N38" s="361">
        <v>220877000</v>
      </c>
      <c r="O38" s="361"/>
      <c r="P38" s="361">
        <v>50000000</v>
      </c>
      <c r="Q38" s="361"/>
      <c r="R38" s="361"/>
      <c r="S38" s="361"/>
      <c r="T38" s="361"/>
      <c r="U38" s="361">
        <v>220877000</v>
      </c>
    </row>
    <row r="39" spans="1:21" ht="20.100000000000001" hidden="1" customHeight="1" x14ac:dyDescent="0.25">
      <c r="A39" s="359">
        <v>331</v>
      </c>
      <c r="B39" s="359" t="str">
        <f t="shared" si="0"/>
        <v>1320</v>
      </c>
      <c r="C39" s="374">
        <v>331150217132000</v>
      </c>
      <c r="D39" s="360" t="s">
        <v>416</v>
      </c>
      <c r="E39" s="361">
        <v>2677194000</v>
      </c>
      <c r="F39" s="362"/>
      <c r="G39" s="361">
        <v>2677194000</v>
      </c>
      <c r="H39" s="362"/>
      <c r="I39" s="362"/>
      <c r="J39" s="362"/>
      <c r="K39" s="362"/>
      <c r="L39" s="362"/>
      <c r="M39" s="361">
        <v>267719400</v>
      </c>
      <c r="N39" s="362"/>
      <c r="O39" s="362">
        <v>535438800</v>
      </c>
      <c r="P39" s="362">
        <v>535438800</v>
      </c>
      <c r="Q39" s="362">
        <v>535438800</v>
      </c>
      <c r="R39" s="362">
        <v>803158200</v>
      </c>
      <c r="S39" s="362"/>
      <c r="T39" s="362"/>
      <c r="U39" s="362"/>
    </row>
    <row r="40" spans="1:21" ht="20.100000000000001" hidden="1" customHeight="1" x14ac:dyDescent="0.25">
      <c r="A40" s="359">
        <v>331</v>
      </c>
      <c r="B40" s="359" t="str">
        <f t="shared" si="0"/>
        <v>1321</v>
      </c>
      <c r="C40" s="374">
        <v>331150217132100</v>
      </c>
      <c r="D40" s="360" t="s">
        <v>417</v>
      </c>
      <c r="E40" s="361">
        <v>330000000</v>
      </c>
      <c r="F40" s="362"/>
      <c r="G40" s="361">
        <v>330000000</v>
      </c>
      <c r="H40" s="362"/>
      <c r="I40" s="362"/>
      <c r="J40" s="362"/>
      <c r="K40" s="362"/>
      <c r="L40" s="362"/>
      <c r="M40" s="361">
        <v>50000000</v>
      </c>
      <c r="N40" s="361">
        <v>210000000</v>
      </c>
      <c r="O40" s="361"/>
      <c r="P40" s="361">
        <v>70000000</v>
      </c>
      <c r="Q40" s="361"/>
      <c r="R40" s="361"/>
      <c r="S40" s="361"/>
      <c r="T40" s="361"/>
      <c r="U40" s="361">
        <v>210000000</v>
      </c>
    </row>
    <row r="41" spans="1:21" ht="20.100000000000001" hidden="1" customHeight="1" x14ac:dyDescent="0.25">
      <c r="A41" s="359">
        <v>331</v>
      </c>
      <c r="B41" s="359" t="str">
        <f t="shared" si="0"/>
        <v>1322</v>
      </c>
      <c r="C41" s="374">
        <v>331150218132200</v>
      </c>
      <c r="D41" s="360" t="s">
        <v>418</v>
      </c>
      <c r="E41" s="361">
        <v>10708775000</v>
      </c>
      <c r="F41" s="362"/>
      <c r="G41" s="361">
        <v>10708775000</v>
      </c>
      <c r="H41" s="362"/>
      <c r="I41" s="362"/>
      <c r="J41" s="362"/>
      <c r="K41" s="362"/>
      <c r="L41" s="362"/>
      <c r="M41" s="362"/>
      <c r="N41" s="362"/>
      <c r="O41" s="362">
        <v>1070877500</v>
      </c>
      <c r="P41" s="362">
        <v>3612632500</v>
      </c>
      <c r="Q41" s="362">
        <v>3612632500</v>
      </c>
      <c r="R41" s="362">
        <v>1070877500</v>
      </c>
      <c r="S41" s="362">
        <v>1070877500</v>
      </c>
      <c r="T41" s="362">
        <v>270877500</v>
      </c>
      <c r="U41" s="362"/>
    </row>
    <row r="42" spans="1:21" ht="20.100000000000001" hidden="1" customHeight="1" x14ac:dyDescent="0.25">
      <c r="A42" s="359">
        <v>331</v>
      </c>
      <c r="B42" s="359" t="str">
        <f t="shared" si="0"/>
        <v>1323</v>
      </c>
      <c r="C42" s="374">
        <v>331150319132300</v>
      </c>
      <c r="D42" s="360" t="s">
        <v>419</v>
      </c>
      <c r="E42" s="361">
        <v>1338597000</v>
      </c>
      <c r="F42" s="362"/>
      <c r="G42" s="361">
        <v>1338597000</v>
      </c>
      <c r="H42" s="362"/>
      <c r="I42" s="362"/>
      <c r="J42" s="362"/>
      <c r="K42" s="362"/>
      <c r="L42" s="362"/>
      <c r="M42" s="362"/>
      <c r="N42" s="361">
        <v>1138597000</v>
      </c>
      <c r="O42" s="361"/>
      <c r="P42" s="361"/>
      <c r="Q42" s="361"/>
      <c r="R42" s="361">
        <v>200000000</v>
      </c>
      <c r="S42" s="361"/>
      <c r="T42" s="361"/>
      <c r="U42" s="361">
        <v>1138597000</v>
      </c>
    </row>
    <row r="43" spans="1:21" ht="20.100000000000001" hidden="1" customHeight="1" x14ac:dyDescent="0.25">
      <c r="A43" s="359">
        <v>331</v>
      </c>
      <c r="B43" s="359" t="str">
        <f t="shared" si="0"/>
        <v>1324</v>
      </c>
      <c r="C43" s="374">
        <v>331150638132400</v>
      </c>
      <c r="D43" s="360" t="s">
        <v>420</v>
      </c>
      <c r="E43" s="361">
        <v>480000000</v>
      </c>
      <c r="F43" s="362"/>
      <c r="G43" s="361">
        <v>480000000</v>
      </c>
      <c r="H43" s="362"/>
      <c r="I43" s="362"/>
      <c r="J43" s="362"/>
      <c r="K43" s="362"/>
      <c r="L43" s="362"/>
      <c r="M43" s="362"/>
      <c r="N43" s="361">
        <v>380000000</v>
      </c>
      <c r="O43" s="361"/>
      <c r="P43" s="361"/>
      <c r="Q43" s="361">
        <v>100000000</v>
      </c>
      <c r="R43" s="361"/>
      <c r="S43" s="361"/>
      <c r="T43" s="361"/>
      <c r="U43" s="361">
        <v>380000000</v>
      </c>
    </row>
    <row r="44" spans="1:21" ht="20.100000000000001" hidden="1" customHeight="1" x14ac:dyDescent="0.25">
      <c r="A44" s="359">
        <v>331</v>
      </c>
      <c r="B44" s="359" t="str">
        <f t="shared" si="0"/>
        <v>1325</v>
      </c>
      <c r="C44" s="374">
        <v>331150641132500</v>
      </c>
      <c r="D44" s="360" t="s">
        <v>421</v>
      </c>
      <c r="E44" s="361">
        <v>300000000</v>
      </c>
      <c r="F44" s="362"/>
      <c r="G44" s="361">
        <v>300000000</v>
      </c>
      <c r="H44" s="362"/>
      <c r="I44" s="362"/>
      <c r="J44" s="362"/>
      <c r="K44" s="362"/>
      <c r="L44" s="362"/>
      <c r="M44" s="362"/>
      <c r="N44" s="361">
        <v>250000000</v>
      </c>
      <c r="O44" s="361"/>
      <c r="P44" s="361"/>
      <c r="Q44" s="361">
        <v>50000000</v>
      </c>
      <c r="R44" s="361"/>
      <c r="S44" s="361"/>
      <c r="T44" s="361"/>
      <c r="U44" s="361">
        <v>250000000</v>
      </c>
    </row>
    <row r="45" spans="1:21" ht="20.100000000000001" hidden="1" customHeight="1" x14ac:dyDescent="0.25">
      <c r="A45" s="359">
        <v>331</v>
      </c>
      <c r="B45" s="359" t="str">
        <f t="shared" si="0"/>
        <v>1326</v>
      </c>
      <c r="C45" s="374">
        <v>331150745132600</v>
      </c>
      <c r="D45" s="360" t="s">
        <v>422</v>
      </c>
      <c r="E45" s="361">
        <v>5197350000</v>
      </c>
      <c r="F45" s="362"/>
      <c r="G45" s="361">
        <v>5197350000</v>
      </c>
      <c r="H45" s="362"/>
      <c r="I45" s="361">
        <v>170000000</v>
      </c>
      <c r="J45" s="361">
        <v>120000000</v>
      </c>
      <c r="K45" s="361">
        <v>50000000</v>
      </c>
      <c r="L45" s="362"/>
      <c r="M45" s="362"/>
      <c r="N45" s="361">
        <v>3857350000</v>
      </c>
      <c r="O45" s="361"/>
      <c r="P45" s="361">
        <v>1000000000</v>
      </c>
      <c r="Q45" s="361"/>
      <c r="R45" s="361"/>
      <c r="S45" s="361"/>
      <c r="T45" s="361"/>
      <c r="U45" s="361">
        <v>3857350000</v>
      </c>
    </row>
    <row r="46" spans="1:21" ht="20.100000000000001" hidden="1" customHeight="1" x14ac:dyDescent="0.25">
      <c r="A46" s="359">
        <v>331</v>
      </c>
      <c r="B46" s="359" t="str">
        <f t="shared" si="0"/>
        <v>1327</v>
      </c>
      <c r="C46" s="374">
        <v>331150745132700</v>
      </c>
      <c r="D46" s="360" t="s">
        <v>423</v>
      </c>
      <c r="E46" s="361">
        <v>435790000</v>
      </c>
      <c r="F46" s="362"/>
      <c r="G46" s="361">
        <v>435790000</v>
      </c>
      <c r="H46" s="375">
        <v>50000000</v>
      </c>
      <c r="I46" s="376"/>
      <c r="J46" s="377"/>
      <c r="K46" s="378"/>
      <c r="L46" s="379"/>
      <c r="M46" s="361">
        <v>100000000</v>
      </c>
      <c r="N46" s="361">
        <v>285790000</v>
      </c>
      <c r="O46" s="361"/>
      <c r="P46" s="361"/>
      <c r="Q46" s="361"/>
      <c r="R46" s="361"/>
      <c r="S46" s="361"/>
      <c r="T46" s="361"/>
      <c r="U46" s="361">
        <v>285790000</v>
      </c>
    </row>
    <row r="47" spans="1:21" ht="20.100000000000001" hidden="1" customHeight="1" x14ac:dyDescent="0.25">
      <c r="A47" s="359">
        <v>336</v>
      </c>
      <c r="B47" s="359" t="str">
        <f t="shared" si="0"/>
        <v/>
      </c>
      <c r="C47" s="374">
        <v>336150102131400</v>
      </c>
      <c r="D47" s="360" t="s">
        <v>424</v>
      </c>
      <c r="E47" s="361">
        <v>399400000</v>
      </c>
      <c r="F47" s="362"/>
      <c r="G47" s="361">
        <v>399400000</v>
      </c>
      <c r="H47" s="362"/>
      <c r="I47" s="362">
        <v>17222810</v>
      </c>
      <c r="J47" s="362">
        <v>304521207</v>
      </c>
      <c r="K47" s="362">
        <v>17222810</v>
      </c>
      <c r="L47" s="362">
        <v>17222810</v>
      </c>
      <c r="M47" s="362">
        <v>17222810</v>
      </c>
      <c r="N47" s="361"/>
      <c r="O47" s="361">
        <v>17522812</v>
      </c>
      <c r="P47" s="361"/>
      <c r="Q47" s="361"/>
      <c r="R47" s="361"/>
      <c r="S47" s="361"/>
      <c r="T47" s="361">
        <v>8464741</v>
      </c>
      <c r="U47" s="361"/>
    </row>
    <row r="48" spans="1:21" ht="20.100000000000001" hidden="1" customHeight="1" x14ac:dyDescent="0.25">
      <c r="A48" s="359">
        <v>336</v>
      </c>
      <c r="B48" s="359" t="str">
        <f t="shared" si="0"/>
        <v/>
      </c>
      <c r="C48" s="374">
        <v>336150103131500</v>
      </c>
      <c r="D48" s="360" t="s">
        <v>411</v>
      </c>
      <c r="E48" s="361">
        <v>956516000</v>
      </c>
      <c r="F48" s="362"/>
      <c r="G48" s="361">
        <v>956516000</v>
      </c>
      <c r="H48" s="362"/>
      <c r="I48" s="362">
        <v>631380830</v>
      </c>
      <c r="J48" s="362">
        <v>308651162</v>
      </c>
      <c r="K48" s="362">
        <v>3900000</v>
      </c>
      <c r="L48" s="362">
        <v>3900000</v>
      </c>
      <c r="M48" s="361">
        <v>8683307</v>
      </c>
      <c r="N48" s="362"/>
      <c r="O48" s="362"/>
      <c r="P48" s="362"/>
      <c r="Q48" s="362"/>
      <c r="R48" s="362"/>
      <c r="S48" s="362"/>
      <c r="T48" s="362">
        <v>701</v>
      </c>
      <c r="U48" s="362"/>
    </row>
    <row r="49" spans="1:21" ht="20.100000000000001" hidden="1" customHeight="1" x14ac:dyDescent="0.25">
      <c r="A49" s="359">
        <v>336</v>
      </c>
      <c r="B49" s="359" t="str">
        <f t="shared" si="0"/>
        <v/>
      </c>
      <c r="C49" s="374">
        <v>336150103131600</v>
      </c>
      <c r="D49" s="360" t="s">
        <v>412</v>
      </c>
      <c r="E49" s="361">
        <v>101024000</v>
      </c>
      <c r="F49" s="362"/>
      <c r="G49" s="361">
        <v>101024000</v>
      </c>
      <c r="H49" s="362"/>
      <c r="I49" s="362">
        <v>14838000</v>
      </c>
      <c r="J49" s="362">
        <v>86186000</v>
      </c>
      <c r="K49" s="362"/>
      <c r="L49" s="362"/>
      <c r="M49" s="361"/>
      <c r="N49" s="361"/>
      <c r="O49" s="361"/>
      <c r="P49" s="361"/>
      <c r="Q49" s="361"/>
      <c r="R49" s="361"/>
      <c r="S49" s="361"/>
      <c r="T49" s="361"/>
      <c r="U49" s="361"/>
    </row>
    <row r="50" spans="1:21" ht="20.100000000000001" hidden="1" customHeight="1" x14ac:dyDescent="0.25">
      <c r="A50" s="359">
        <v>336</v>
      </c>
      <c r="B50" s="359" t="str">
        <f t="shared" si="0"/>
        <v/>
      </c>
      <c r="C50" s="374">
        <v>336150107131700</v>
      </c>
      <c r="D50" s="360" t="s">
        <v>413</v>
      </c>
      <c r="E50" s="361">
        <v>109848000</v>
      </c>
      <c r="F50" s="362"/>
      <c r="G50" s="361">
        <v>109848000</v>
      </c>
      <c r="H50" s="362"/>
      <c r="I50" s="362"/>
      <c r="J50" s="362">
        <v>109847929</v>
      </c>
      <c r="K50" s="362"/>
      <c r="L50" s="362"/>
      <c r="M50" s="362"/>
      <c r="N50" s="362"/>
      <c r="O50" s="362"/>
      <c r="P50" s="362"/>
      <c r="Q50" s="362"/>
      <c r="R50" s="362"/>
      <c r="S50" s="362"/>
      <c r="T50" s="362">
        <v>71</v>
      </c>
      <c r="U50" s="362"/>
    </row>
    <row r="51" spans="1:21" ht="20.100000000000001" hidden="1" customHeight="1" x14ac:dyDescent="0.25">
      <c r="A51" s="359">
        <v>336</v>
      </c>
      <c r="B51" s="359" t="str">
        <f t="shared" si="0"/>
        <v/>
      </c>
      <c r="C51" s="374">
        <v>336150111131800</v>
      </c>
      <c r="D51" s="360" t="s">
        <v>414</v>
      </c>
      <c r="E51" s="361">
        <v>1066749000</v>
      </c>
      <c r="F51" s="362"/>
      <c r="G51" s="361">
        <v>1066749000</v>
      </c>
      <c r="H51" s="362"/>
      <c r="I51" s="362">
        <v>179930590</v>
      </c>
      <c r="J51" s="362">
        <v>201599130</v>
      </c>
      <c r="K51" s="362">
        <v>133767376</v>
      </c>
      <c r="L51" s="362">
        <v>206926590</v>
      </c>
      <c r="M51" s="362">
        <v>91651442</v>
      </c>
      <c r="N51" s="361"/>
      <c r="O51" s="361">
        <v>194812285</v>
      </c>
      <c r="P51" s="361">
        <v>25821328</v>
      </c>
      <c r="Q51" s="361">
        <v>32240259</v>
      </c>
      <c r="R51" s="361"/>
      <c r="S51" s="361"/>
      <c r="T51" s="361"/>
      <c r="U51" s="361"/>
    </row>
    <row r="52" spans="1:21" ht="20.100000000000001" hidden="1" customHeight="1" x14ac:dyDescent="0.25">
      <c r="A52" s="359">
        <v>336</v>
      </c>
      <c r="B52" s="359" t="str">
        <f t="shared" si="0"/>
        <v/>
      </c>
      <c r="C52" s="374">
        <v>336150215131900</v>
      </c>
      <c r="D52" s="360" t="s">
        <v>425</v>
      </c>
      <c r="E52" s="361">
        <v>215905000</v>
      </c>
      <c r="F52" s="362"/>
      <c r="G52" s="361">
        <v>215905000</v>
      </c>
      <c r="H52" s="362"/>
      <c r="I52" s="362">
        <v>37228458</v>
      </c>
      <c r="J52" s="362">
        <v>55452763</v>
      </c>
      <c r="K52" s="362">
        <v>35946084</v>
      </c>
      <c r="L52" s="362">
        <v>29827288</v>
      </c>
      <c r="M52" s="362">
        <v>57449636</v>
      </c>
      <c r="N52" s="361"/>
      <c r="O52" s="361"/>
      <c r="P52" s="361"/>
      <c r="Q52" s="361"/>
      <c r="R52" s="361"/>
      <c r="S52" s="361"/>
      <c r="T52" s="361">
        <v>771</v>
      </c>
      <c r="U52" s="361"/>
    </row>
    <row r="53" spans="1:21" ht="20.100000000000001" hidden="1" customHeight="1" x14ac:dyDescent="0.25">
      <c r="A53" s="359">
        <v>336</v>
      </c>
      <c r="B53" s="359" t="str">
        <f t="shared" si="0"/>
        <v/>
      </c>
      <c r="C53" s="374">
        <v>336150217132000</v>
      </c>
      <c r="D53" s="360" t="s">
        <v>426</v>
      </c>
      <c r="E53" s="361">
        <v>2317600000</v>
      </c>
      <c r="F53" s="362"/>
      <c r="G53" s="361">
        <v>2317600000</v>
      </c>
      <c r="H53" s="362"/>
      <c r="I53" s="362"/>
      <c r="J53" s="362">
        <v>788599344</v>
      </c>
      <c r="K53" s="362">
        <v>492999990</v>
      </c>
      <c r="L53" s="362">
        <v>492999990</v>
      </c>
      <c r="M53" s="362">
        <v>336999990</v>
      </c>
      <c r="N53" s="361"/>
      <c r="O53" s="361">
        <v>180999990</v>
      </c>
      <c r="P53" s="361">
        <v>24999991</v>
      </c>
      <c r="Q53" s="361"/>
      <c r="R53" s="361"/>
      <c r="S53" s="361"/>
      <c r="T53" s="361">
        <v>705</v>
      </c>
      <c r="U53" s="361"/>
    </row>
    <row r="54" spans="1:21" ht="20.100000000000001" hidden="1" customHeight="1" x14ac:dyDescent="0.25">
      <c r="A54" s="359">
        <v>336</v>
      </c>
      <c r="B54" s="359" t="str">
        <f t="shared" si="0"/>
        <v/>
      </c>
      <c r="C54" s="374">
        <v>336150217132100</v>
      </c>
      <c r="D54" s="360" t="s">
        <v>417</v>
      </c>
      <c r="E54" s="361">
        <v>165000000</v>
      </c>
      <c r="F54" s="362"/>
      <c r="G54" s="361">
        <v>165000000</v>
      </c>
      <c r="H54" s="362"/>
      <c r="I54" s="361"/>
      <c r="J54" s="361">
        <v>79470000</v>
      </c>
      <c r="K54" s="361">
        <v>79470000</v>
      </c>
      <c r="L54" s="362"/>
      <c r="M54" s="362"/>
      <c r="N54" s="361"/>
      <c r="O54" s="361"/>
      <c r="P54" s="361"/>
      <c r="Q54" s="361"/>
      <c r="R54" s="361"/>
      <c r="S54" s="361"/>
      <c r="T54" s="361">
        <v>6060000</v>
      </c>
      <c r="U54" s="361"/>
    </row>
    <row r="55" spans="1:21" ht="20.100000000000001" hidden="1" customHeight="1" x14ac:dyDescent="0.25">
      <c r="A55" s="359">
        <v>336</v>
      </c>
      <c r="B55" s="359" t="str">
        <f t="shared" si="0"/>
        <v/>
      </c>
      <c r="C55" s="374">
        <v>336150218132200</v>
      </c>
      <c r="D55" s="360" t="s">
        <v>418</v>
      </c>
      <c r="E55" s="361">
        <v>10834480000</v>
      </c>
      <c r="F55" s="362"/>
      <c r="G55" s="361">
        <v>10834480000</v>
      </c>
      <c r="H55" s="375"/>
      <c r="I55" s="376">
        <v>6940401</v>
      </c>
      <c r="J55" s="377">
        <v>2101637116</v>
      </c>
      <c r="K55" s="378">
        <v>868805498</v>
      </c>
      <c r="L55" s="379">
        <v>2606416493</v>
      </c>
      <c r="M55" s="361">
        <v>2606416493</v>
      </c>
      <c r="N55" s="361"/>
      <c r="O55" s="361">
        <v>868805498</v>
      </c>
      <c r="P55" s="361">
        <v>868805498</v>
      </c>
      <c r="Q55" s="361">
        <v>868805498</v>
      </c>
      <c r="R55" s="361"/>
      <c r="S55" s="361"/>
      <c r="T55" s="361">
        <v>37847505</v>
      </c>
      <c r="U55" s="361"/>
    </row>
    <row r="56" spans="1:21" ht="20.100000000000001" hidden="1" customHeight="1" x14ac:dyDescent="0.25">
      <c r="A56" s="359">
        <v>336</v>
      </c>
      <c r="B56" s="359" t="str">
        <f t="shared" si="0"/>
        <v/>
      </c>
      <c r="C56" s="374">
        <v>336150319132300</v>
      </c>
      <c r="D56" s="360" t="s">
        <v>419</v>
      </c>
      <c r="E56" s="361">
        <v>1007143000</v>
      </c>
      <c r="F56" s="362"/>
      <c r="G56" s="361">
        <v>1007143000</v>
      </c>
      <c r="H56" s="362"/>
      <c r="I56" s="362">
        <v>12295862</v>
      </c>
      <c r="J56" s="362">
        <v>20875000</v>
      </c>
      <c r="K56" s="362">
        <v>66240329</v>
      </c>
      <c r="L56" s="362">
        <v>26240000</v>
      </c>
      <c r="M56" s="362">
        <v>14267514</v>
      </c>
      <c r="N56" s="361"/>
      <c r="O56" s="361">
        <v>867224000</v>
      </c>
      <c r="P56" s="361"/>
      <c r="Q56" s="361"/>
      <c r="R56" s="361"/>
      <c r="S56" s="361"/>
      <c r="T56" s="361">
        <v>295</v>
      </c>
      <c r="U56" s="361"/>
    </row>
    <row r="57" spans="1:21" ht="20.100000000000001" hidden="1" customHeight="1" x14ac:dyDescent="0.25">
      <c r="A57" s="359">
        <v>336</v>
      </c>
      <c r="B57" s="359" t="str">
        <f t="shared" si="0"/>
        <v/>
      </c>
      <c r="C57" s="374">
        <v>336150638132400</v>
      </c>
      <c r="D57" s="360" t="s">
        <v>420</v>
      </c>
      <c r="E57" s="361">
        <v>303545000</v>
      </c>
      <c r="F57" s="362"/>
      <c r="G57" s="361">
        <v>303545000</v>
      </c>
      <c r="H57" s="362"/>
      <c r="I57" s="362">
        <v>69258448</v>
      </c>
      <c r="J57" s="362">
        <v>44341914</v>
      </c>
      <c r="K57" s="362">
        <v>72018414</v>
      </c>
      <c r="L57" s="362">
        <v>40603696</v>
      </c>
      <c r="M57" s="361">
        <v>41938414</v>
      </c>
      <c r="N57" s="362"/>
      <c r="O57" s="362">
        <v>21636565</v>
      </c>
      <c r="P57" s="362"/>
      <c r="Q57" s="362">
        <v>1334718</v>
      </c>
      <c r="R57" s="362">
        <v>1334718</v>
      </c>
      <c r="S57" s="362">
        <v>1334718</v>
      </c>
      <c r="T57" s="362">
        <v>9743395</v>
      </c>
      <c r="U57" s="362"/>
    </row>
    <row r="58" spans="1:21" ht="20.100000000000001" hidden="1" customHeight="1" x14ac:dyDescent="0.25">
      <c r="A58" s="359">
        <v>336</v>
      </c>
      <c r="B58" s="359" t="str">
        <f t="shared" si="0"/>
        <v/>
      </c>
      <c r="C58" s="374">
        <v>336150641132500</v>
      </c>
      <c r="D58" s="360" t="s">
        <v>421</v>
      </c>
      <c r="E58" s="361">
        <v>283494000</v>
      </c>
      <c r="F58" s="362"/>
      <c r="G58" s="361">
        <v>283494000</v>
      </c>
      <c r="H58" s="362"/>
      <c r="I58" s="362">
        <v>24668400</v>
      </c>
      <c r="J58" s="362">
        <v>49336800</v>
      </c>
      <c r="K58" s="362">
        <v>49336800</v>
      </c>
      <c r="L58" s="362">
        <v>49336800</v>
      </c>
      <c r="M58" s="361">
        <v>49336800</v>
      </c>
      <c r="N58" s="361"/>
      <c r="O58" s="361">
        <v>24668400</v>
      </c>
      <c r="P58" s="361"/>
      <c r="Q58" s="361"/>
      <c r="R58" s="361"/>
      <c r="S58" s="361"/>
      <c r="T58" s="361">
        <v>36810000</v>
      </c>
      <c r="U58" s="361"/>
    </row>
    <row r="59" spans="1:21" ht="20.100000000000001" hidden="1" customHeight="1" x14ac:dyDescent="0.25">
      <c r="A59" s="359">
        <v>336</v>
      </c>
      <c r="B59" s="359" t="str">
        <f t="shared" si="0"/>
        <v/>
      </c>
      <c r="C59" s="374">
        <v>336150745132600</v>
      </c>
      <c r="D59" s="360" t="s">
        <v>422</v>
      </c>
      <c r="E59" s="361">
        <v>4597084000</v>
      </c>
      <c r="F59" s="362"/>
      <c r="G59" s="361">
        <v>4597084000</v>
      </c>
      <c r="H59" s="362"/>
      <c r="I59" s="362">
        <v>338155244</v>
      </c>
      <c r="J59" s="362">
        <v>279991528</v>
      </c>
      <c r="K59" s="362">
        <v>238499137</v>
      </c>
      <c r="L59" s="362">
        <v>55183833</v>
      </c>
      <c r="M59" s="362">
        <v>71150755</v>
      </c>
      <c r="N59" s="362"/>
      <c r="O59" s="362">
        <v>5571760</v>
      </c>
      <c r="P59" s="362">
        <v>4442175</v>
      </c>
      <c r="Q59" s="362">
        <v>6766452</v>
      </c>
      <c r="R59" s="362"/>
      <c r="S59" s="362"/>
      <c r="T59" s="362">
        <v>3597323116</v>
      </c>
      <c r="U59" s="362"/>
    </row>
    <row r="60" spans="1:21" ht="20.100000000000001" hidden="1" customHeight="1" x14ac:dyDescent="0.25">
      <c r="A60" s="359">
        <v>336</v>
      </c>
      <c r="B60" s="359" t="str">
        <f t="shared" si="0"/>
        <v/>
      </c>
      <c r="C60" s="374">
        <v>336150745132700</v>
      </c>
      <c r="D60" s="360" t="s">
        <v>423</v>
      </c>
      <c r="E60" s="361">
        <v>461208000</v>
      </c>
      <c r="F60" s="362"/>
      <c r="G60" s="361">
        <v>461208000</v>
      </c>
      <c r="H60" s="362"/>
      <c r="I60" s="362">
        <v>2820000</v>
      </c>
      <c r="J60" s="362">
        <v>21512400</v>
      </c>
      <c r="K60" s="362">
        <v>13930000</v>
      </c>
      <c r="L60" s="362">
        <v>14230000</v>
      </c>
      <c r="M60" s="362">
        <v>210930000</v>
      </c>
      <c r="N60" s="361"/>
      <c r="O60" s="361">
        <v>14230000</v>
      </c>
      <c r="P60" s="361">
        <v>26724332</v>
      </c>
      <c r="Q60" s="361">
        <v>26724333</v>
      </c>
      <c r="R60" s="361">
        <v>26724334</v>
      </c>
      <c r="S60" s="361">
        <v>103382601</v>
      </c>
      <c r="T60" s="361"/>
      <c r="U60" s="361"/>
    </row>
    <row r="61" spans="1:21" ht="20.100000000000001" hidden="1" customHeight="1" x14ac:dyDescent="0.25">
      <c r="A61" s="359">
        <v>336</v>
      </c>
      <c r="B61" s="359" t="str">
        <f t="shared" si="0"/>
        <v/>
      </c>
      <c r="C61" s="374">
        <v>336900000000000</v>
      </c>
      <c r="D61" s="360" t="s">
        <v>427</v>
      </c>
      <c r="E61" s="380">
        <v>3594065000</v>
      </c>
      <c r="F61" s="362"/>
      <c r="G61" s="361">
        <v>3594065000</v>
      </c>
      <c r="H61" s="362"/>
      <c r="I61" s="362">
        <v>84484724</v>
      </c>
      <c r="J61" s="362">
        <v>1757437838</v>
      </c>
      <c r="K61" s="362">
        <v>745848721</v>
      </c>
      <c r="L61" s="362">
        <v>4380000</v>
      </c>
      <c r="M61" s="362">
        <v>57480172</v>
      </c>
      <c r="N61" s="361">
        <v>213145133</v>
      </c>
      <c r="O61" s="361">
        <v>61834085</v>
      </c>
      <c r="P61" s="361">
        <v>19899837</v>
      </c>
      <c r="Q61" s="361"/>
      <c r="R61" s="361"/>
      <c r="S61" s="361"/>
      <c r="T61" s="361">
        <v>649554490</v>
      </c>
      <c r="U61" s="361">
        <v>213145133</v>
      </c>
    </row>
    <row r="62" spans="1:21" ht="20.100000000000001" customHeight="1" x14ac:dyDescent="0.25">
      <c r="C62" s="374"/>
      <c r="D62" s="360"/>
      <c r="E62" s="361"/>
      <c r="F62" s="362"/>
      <c r="G62" s="361"/>
      <c r="H62" s="362"/>
      <c r="I62" s="362"/>
      <c r="J62" s="362"/>
      <c r="K62" s="362"/>
      <c r="L62" s="362"/>
      <c r="M62" s="362"/>
      <c r="N62" s="361"/>
      <c r="O62" s="361"/>
      <c r="P62" s="361"/>
      <c r="Q62" s="361"/>
      <c r="R62" s="361"/>
      <c r="S62" s="361"/>
      <c r="T62" s="361"/>
      <c r="U62" s="361"/>
    </row>
    <row r="63" spans="1:21" ht="20.100000000000001" customHeight="1" x14ac:dyDescent="0.25">
      <c r="C63" s="374"/>
      <c r="D63" s="360"/>
      <c r="E63" s="361"/>
      <c r="F63" s="362"/>
      <c r="G63" s="361"/>
      <c r="H63" s="362"/>
      <c r="I63" s="361"/>
      <c r="J63" s="361"/>
      <c r="K63" s="361"/>
      <c r="L63" s="362"/>
      <c r="M63" s="362"/>
      <c r="N63" s="361"/>
      <c r="O63" s="361"/>
      <c r="P63" s="361"/>
      <c r="Q63" s="361"/>
      <c r="R63" s="361"/>
      <c r="S63" s="361"/>
      <c r="T63" s="361"/>
      <c r="U63" s="361"/>
    </row>
    <row r="64" spans="1:21" ht="20.100000000000001" customHeight="1" x14ac:dyDescent="0.25">
      <c r="C64" s="374"/>
      <c r="D64" s="360"/>
      <c r="E64" s="361"/>
      <c r="F64" s="362"/>
      <c r="G64" s="361"/>
      <c r="H64" s="375"/>
      <c r="I64" s="376"/>
      <c r="J64" s="377"/>
      <c r="K64" s="378"/>
      <c r="L64" s="379"/>
      <c r="M64" s="361"/>
      <c r="N64" s="361"/>
      <c r="O64" s="361"/>
      <c r="P64" s="361"/>
      <c r="Q64" s="361"/>
      <c r="R64" s="361"/>
      <c r="S64" s="361"/>
      <c r="T64" s="361"/>
      <c r="U64" s="361"/>
    </row>
    <row r="65" spans="1:21" ht="13.5" customHeight="1" x14ac:dyDescent="0.25"/>
    <row r="66" spans="1:21" ht="13.5" customHeight="1" x14ac:dyDescent="0.25"/>
    <row r="67" spans="1:21" ht="13.5" customHeight="1" x14ac:dyDescent="0.25">
      <c r="A67">
        <v>312</v>
      </c>
      <c r="B67"/>
      <c r="C67" s="381"/>
      <c r="E67" s="373">
        <f>SUM(E5:E20)</f>
        <v>1001000000</v>
      </c>
      <c r="F67" s="373">
        <f t="shared" ref="F67:U67" si="1">SUM(F5:F20)</f>
        <v>0</v>
      </c>
      <c r="G67" s="373">
        <f t="shared" si="1"/>
        <v>1001000000</v>
      </c>
      <c r="H67" s="373">
        <f t="shared" si="1"/>
        <v>0</v>
      </c>
      <c r="I67" s="373">
        <f t="shared" si="1"/>
        <v>29034940</v>
      </c>
      <c r="J67" s="373">
        <f t="shared" si="1"/>
        <v>59576458</v>
      </c>
      <c r="K67" s="373">
        <f t="shared" si="1"/>
        <v>128175458</v>
      </c>
      <c r="L67" s="373">
        <f t="shared" si="1"/>
        <v>78776458</v>
      </c>
      <c r="M67" s="373">
        <f t="shared" si="1"/>
        <v>74176458</v>
      </c>
      <c r="N67" s="373">
        <f t="shared" si="1"/>
        <v>256352433</v>
      </c>
      <c r="O67" s="373">
        <f t="shared" si="1"/>
        <v>56576458</v>
      </c>
      <c r="P67" s="373">
        <f t="shared" si="1"/>
        <v>63176458</v>
      </c>
      <c r="Q67" s="373">
        <f t="shared" si="1"/>
        <v>56576458</v>
      </c>
      <c r="R67" s="373">
        <f t="shared" si="1"/>
        <v>63176458</v>
      </c>
      <c r="S67" s="373">
        <f t="shared" si="1"/>
        <v>56576458</v>
      </c>
      <c r="T67" s="373">
        <f t="shared" si="1"/>
        <v>78825505</v>
      </c>
      <c r="U67" s="373">
        <f t="shared" si="1"/>
        <v>256352433</v>
      </c>
    </row>
    <row r="68" spans="1:21" ht="13.5" customHeight="1" x14ac:dyDescent="0.25">
      <c r="A68">
        <v>318</v>
      </c>
      <c r="B68"/>
      <c r="E68" s="373">
        <f>SUM(E21:E32)</f>
        <v>492292000</v>
      </c>
      <c r="F68" s="373">
        <f t="shared" ref="F68:U68" si="2">SUM(F21:F32)</f>
        <v>0</v>
      </c>
      <c r="G68" s="373">
        <f t="shared" si="2"/>
        <v>492292000</v>
      </c>
      <c r="H68" s="373">
        <f t="shared" si="2"/>
        <v>0</v>
      </c>
      <c r="I68" s="373">
        <f t="shared" si="2"/>
        <v>50431786</v>
      </c>
      <c r="J68" s="373">
        <f t="shared" si="2"/>
        <v>59636982</v>
      </c>
      <c r="K68" s="373">
        <f t="shared" si="2"/>
        <v>20614157</v>
      </c>
      <c r="L68" s="373">
        <f t="shared" si="2"/>
        <v>16027873</v>
      </c>
      <c r="M68" s="373">
        <f t="shared" si="2"/>
        <v>9335239</v>
      </c>
      <c r="N68" s="373">
        <f t="shared" si="2"/>
        <v>0</v>
      </c>
      <c r="O68" s="373">
        <f t="shared" si="2"/>
        <v>5914000</v>
      </c>
      <c r="P68" s="373">
        <f t="shared" si="2"/>
        <v>2200000</v>
      </c>
      <c r="Q68" s="373">
        <f t="shared" si="2"/>
        <v>6279275</v>
      </c>
      <c r="R68" s="373">
        <f t="shared" si="2"/>
        <v>2200000</v>
      </c>
      <c r="S68" s="373">
        <f t="shared" si="2"/>
        <v>5200000</v>
      </c>
      <c r="T68" s="373">
        <f t="shared" si="2"/>
        <v>314452688</v>
      </c>
      <c r="U68" s="373">
        <f t="shared" si="2"/>
        <v>0</v>
      </c>
    </row>
    <row r="69" spans="1:21" ht="13.5" customHeight="1" x14ac:dyDescent="0.25">
      <c r="A69">
        <v>331</v>
      </c>
      <c r="B69"/>
      <c r="E69" s="373">
        <f>SUM(E33:E46)</f>
        <v>28492093000</v>
      </c>
      <c r="F69" s="373">
        <f t="shared" ref="F69:U69" si="3">SUM(F33:F46)</f>
        <v>0</v>
      </c>
      <c r="G69" s="373">
        <f t="shared" si="3"/>
        <v>28492093000</v>
      </c>
      <c r="H69" s="373">
        <f t="shared" si="3"/>
        <v>50000000</v>
      </c>
      <c r="I69" s="373">
        <f t="shared" si="3"/>
        <v>207188000</v>
      </c>
      <c r="J69" s="373">
        <f t="shared" si="3"/>
        <v>457188000</v>
      </c>
      <c r="K69" s="373">
        <f t="shared" si="3"/>
        <v>387188000</v>
      </c>
      <c r="L69" s="373">
        <f t="shared" si="3"/>
        <v>387188000</v>
      </c>
      <c r="M69" s="373">
        <f t="shared" si="3"/>
        <v>814907400</v>
      </c>
      <c r="N69" s="373">
        <f t="shared" si="3"/>
        <v>8802056000</v>
      </c>
      <c r="O69" s="373">
        <f t="shared" si="3"/>
        <v>1993504300</v>
      </c>
      <c r="P69" s="373">
        <f t="shared" si="3"/>
        <v>5689259300</v>
      </c>
      <c r="Q69" s="373">
        <f t="shared" si="3"/>
        <v>4911759300</v>
      </c>
      <c r="R69" s="373">
        <f t="shared" si="3"/>
        <v>2532723700</v>
      </c>
      <c r="S69" s="373">
        <f t="shared" si="3"/>
        <v>1529565500</v>
      </c>
      <c r="T69" s="373">
        <f t="shared" si="3"/>
        <v>729565500</v>
      </c>
      <c r="U69" s="373">
        <f t="shared" si="3"/>
        <v>8802056000</v>
      </c>
    </row>
    <row r="70" spans="1:21" ht="13.5" customHeight="1" x14ac:dyDescent="0.25">
      <c r="A70">
        <v>336</v>
      </c>
      <c r="B70"/>
      <c r="E70" s="373">
        <f>SUM(E47:E61)</f>
        <v>26413061000</v>
      </c>
      <c r="F70" s="373">
        <f t="shared" ref="F70:U70" si="4">SUM(F47:F61)</f>
        <v>0</v>
      </c>
      <c r="G70" s="373">
        <f t="shared" si="4"/>
        <v>26413061000</v>
      </c>
      <c r="H70" s="373">
        <f t="shared" si="4"/>
        <v>0</v>
      </c>
      <c r="I70" s="373">
        <f t="shared" si="4"/>
        <v>1419223767</v>
      </c>
      <c r="J70" s="373">
        <f t="shared" si="4"/>
        <v>6209460131</v>
      </c>
      <c r="K70" s="373">
        <f t="shared" si="4"/>
        <v>2817985159</v>
      </c>
      <c r="L70" s="373">
        <f t="shared" si="4"/>
        <v>3547267500</v>
      </c>
      <c r="M70" s="373">
        <f t="shared" si="4"/>
        <v>3563527333</v>
      </c>
      <c r="N70" s="373">
        <f t="shared" si="4"/>
        <v>213145133</v>
      </c>
      <c r="O70" s="373">
        <f t="shared" si="4"/>
        <v>2257305395</v>
      </c>
      <c r="P70" s="373">
        <f t="shared" si="4"/>
        <v>970693161</v>
      </c>
      <c r="Q70" s="373">
        <f t="shared" si="4"/>
        <v>935871260</v>
      </c>
      <c r="R70" s="373">
        <f t="shared" si="4"/>
        <v>28059052</v>
      </c>
      <c r="S70" s="373">
        <f t="shared" si="4"/>
        <v>104717319</v>
      </c>
      <c r="T70" s="373">
        <f t="shared" si="4"/>
        <v>4345805790</v>
      </c>
      <c r="U70" s="373">
        <f t="shared" si="4"/>
        <v>213145133</v>
      </c>
    </row>
    <row r="71" spans="1:21" ht="13.5" customHeight="1" x14ac:dyDescent="0.25">
      <c r="A71" s="359" t="s">
        <v>428</v>
      </c>
      <c r="E71" s="373">
        <f t="shared" ref="E71:M71" si="5">SUM(E67:E70)</f>
        <v>56398446000</v>
      </c>
      <c r="F71" s="373">
        <f t="shared" si="5"/>
        <v>0</v>
      </c>
      <c r="G71" s="373">
        <f t="shared" si="5"/>
        <v>56398446000</v>
      </c>
      <c r="H71" s="373">
        <f t="shared" si="5"/>
        <v>50000000</v>
      </c>
      <c r="I71" s="373">
        <f t="shared" si="5"/>
        <v>1705878493</v>
      </c>
      <c r="J71" s="373">
        <f t="shared" si="5"/>
        <v>6785861571</v>
      </c>
      <c r="K71" s="373">
        <f t="shared" si="5"/>
        <v>3353962774</v>
      </c>
      <c r="L71" s="373">
        <f t="shared" si="5"/>
        <v>4029259831</v>
      </c>
      <c r="M71" s="373">
        <f t="shared" si="5"/>
        <v>4461946430</v>
      </c>
      <c r="O71" s="373">
        <f>SUM(O67:O70)</f>
        <v>4313300153</v>
      </c>
      <c r="P71" s="373">
        <f t="shared" ref="P71:U71" si="6">SUM(P67:P70)</f>
        <v>6725328919</v>
      </c>
      <c r="Q71" s="373">
        <f t="shared" si="6"/>
        <v>5910486293</v>
      </c>
      <c r="R71" s="373">
        <f t="shared" si="6"/>
        <v>2626159210</v>
      </c>
      <c r="S71" s="373">
        <f t="shared" si="6"/>
        <v>1696059277</v>
      </c>
      <c r="T71" s="373">
        <f t="shared" si="6"/>
        <v>5468649483</v>
      </c>
      <c r="U71" s="373">
        <f t="shared" si="6"/>
        <v>9271553566</v>
      </c>
    </row>
    <row r="72" spans="1:21" ht="13.5" customHeight="1" x14ac:dyDescent="0.25"/>
    <row r="73" spans="1:21" ht="13.5" customHeight="1" x14ac:dyDescent="0.25">
      <c r="D73" s="373" t="s">
        <v>429</v>
      </c>
      <c r="E73" s="373" t="s">
        <v>430</v>
      </c>
      <c r="F73" s="373" t="s">
        <v>431</v>
      </c>
      <c r="G73" s="373" t="s">
        <v>432</v>
      </c>
      <c r="H73" s="373" t="s">
        <v>433</v>
      </c>
    </row>
    <row r="74" spans="1:21" ht="13.5" customHeight="1" x14ac:dyDescent="0.25">
      <c r="A74">
        <v>312</v>
      </c>
      <c r="B74"/>
      <c r="D74" s="373">
        <f>SUM(H67:J67)</f>
        <v>88611398</v>
      </c>
      <c r="E74" s="373">
        <f>SUM(K67:M67)</f>
        <v>281128374</v>
      </c>
      <c r="F74" s="373">
        <f>SUM(O67:P67)</f>
        <v>119752916</v>
      </c>
      <c r="G74" s="373">
        <f>SUM(R67:T67)</f>
        <v>198578421</v>
      </c>
      <c r="H74" s="373">
        <f>SUM(D74:G74)</f>
        <v>688071109</v>
      </c>
    </row>
    <row r="75" spans="1:21" ht="13.5" customHeight="1" x14ac:dyDescent="0.25">
      <c r="A75">
        <v>318</v>
      </c>
      <c r="B75"/>
      <c r="D75" s="373">
        <f>SUM(H68:J68)</f>
        <v>110068768</v>
      </c>
      <c r="E75" s="373">
        <f>SUM(K68:M68)</f>
        <v>45977269</v>
      </c>
      <c r="F75" s="373">
        <f>SUM(O68:Q68)</f>
        <v>14393275</v>
      </c>
      <c r="G75" s="373">
        <f>SUM(R68:T68)</f>
        <v>321852688</v>
      </c>
      <c r="H75" s="373">
        <f t="shared" ref="H75:H77" si="7">SUM(D75:G75)</f>
        <v>492292000</v>
      </c>
    </row>
    <row r="76" spans="1:21" ht="13.5" customHeight="1" x14ac:dyDescent="0.25">
      <c r="A76">
        <v>331</v>
      </c>
      <c r="B76"/>
      <c r="D76" s="373">
        <f>SUM(H69:J69)</f>
        <v>714376000</v>
      </c>
      <c r="E76" s="373">
        <f>SUM(K69:M69)</f>
        <v>1589283400</v>
      </c>
      <c r="F76" s="373">
        <f>SUM(O69:Q69)</f>
        <v>12594522900</v>
      </c>
      <c r="G76" s="373">
        <f>SUM(R69:T69)</f>
        <v>4791854700</v>
      </c>
      <c r="H76" s="373">
        <f t="shared" si="7"/>
        <v>19690037000</v>
      </c>
    </row>
    <row r="77" spans="1:21" ht="13.5" customHeight="1" x14ac:dyDescent="0.25">
      <c r="A77">
        <v>336</v>
      </c>
      <c r="B77"/>
      <c r="D77" s="373">
        <f>SUM(H70:J70)</f>
        <v>7628683898</v>
      </c>
      <c r="E77" s="373">
        <f>SUM(K70:M70)</f>
        <v>9928779992</v>
      </c>
      <c r="F77" s="373">
        <f>SUM(O70:Q70)</f>
        <v>4163869816</v>
      </c>
      <c r="G77" s="373">
        <f>SUM(R70:T70)</f>
        <v>4478582161</v>
      </c>
      <c r="H77" s="373">
        <f t="shared" si="7"/>
        <v>26199915867</v>
      </c>
    </row>
    <row r="78" spans="1:21" ht="13.5" customHeight="1" x14ac:dyDescent="0.25">
      <c r="D78" s="373">
        <f>SUM(D74:D77)</f>
        <v>8541740064</v>
      </c>
      <c r="E78" s="373">
        <f t="shared" ref="E78:H78" si="8">SUM(E74:E77)</f>
        <v>11845169035</v>
      </c>
      <c r="F78" s="373">
        <f t="shared" si="8"/>
        <v>16892538907</v>
      </c>
      <c r="G78" s="373">
        <f t="shared" si="8"/>
        <v>9790867970</v>
      </c>
      <c r="H78" s="373">
        <f t="shared" si="8"/>
        <v>47070315976</v>
      </c>
    </row>
    <row r="79" spans="1:21" ht="13.5" customHeight="1" x14ac:dyDescent="0.25">
      <c r="D79" s="359">
        <f>+D78/$E$71</f>
        <v>0.15145346494121487</v>
      </c>
      <c r="E79" s="359">
        <f t="shared" ref="E79:H79" si="9">+E78/$E$71</f>
        <v>0.21002651447169307</v>
      </c>
      <c r="F79" s="359">
        <f t="shared" si="9"/>
        <v>0.299521353957164</v>
      </c>
      <c r="G79" s="359">
        <f t="shared" si="9"/>
        <v>0.17360173310449015</v>
      </c>
      <c r="H79" s="359">
        <f t="shared" si="9"/>
        <v>0.83460306647456206</v>
      </c>
    </row>
    <row r="80" spans="1:21" ht="13.5" customHeight="1" x14ac:dyDescent="0.25">
      <c r="E80" s="382">
        <f>+D79+E79</f>
        <v>0.36147997941290794</v>
      </c>
      <c r="F80" s="382">
        <f t="shared" ref="F80:G80" si="10">+E79+F79</f>
        <v>0.50954786842885702</v>
      </c>
      <c r="G80" s="382">
        <f t="shared" si="10"/>
        <v>0.47312308706165418</v>
      </c>
    </row>
    <row r="81" spans="1:21" ht="13.5" customHeight="1" x14ac:dyDescent="0.25">
      <c r="E81" s="382"/>
      <c r="F81" s="382"/>
      <c r="G81" s="382"/>
    </row>
    <row r="82" spans="1:21" ht="13.5" customHeight="1" x14ac:dyDescent="0.25">
      <c r="A82" s="359" t="s">
        <v>434</v>
      </c>
      <c r="D82" s="373">
        <f>+D75+D77</f>
        <v>7738752666</v>
      </c>
      <c r="E82" s="373">
        <f t="shared" ref="E82:H82" si="11">+E75+E77</f>
        <v>9974757261</v>
      </c>
      <c r="F82" s="373">
        <f t="shared" si="11"/>
        <v>4178263091</v>
      </c>
      <c r="G82" s="373">
        <f t="shared" si="11"/>
        <v>4800434849</v>
      </c>
      <c r="H82" s="373">
        <f t="shared" si="11"/>
        <v>26692207867</v>
      </c>
      <c r="I82" s="373">
        <f>+E68+E70</f>
        <v>26905353000</v>
      </c>
    </row>
    <row r="83" spans="1:21" ht="13.5" customHeight="1" x14ac:dyDescent="0.25">
      <c r="A83" s="359" t="s">
        <v>435</v>
      </c>
      <c r="D83" s="373">
        <f>+D76</f>
        <v>714376000</v>
      </c>
      <c r="E83" s="373">
        <f t="shared" ref="E83:H83" si="12">+E76</f>
        <v>1589283400</v>
      </c>
      <c r="F83" s="373">
        <f t="shared" si="12"/>
        <v>12594522900</v>
      </c>
      <c r="G83" s="373">
        <f t="shared" si="12"/>
        <v>4791854700</v>
      </c>
      <c r="H83" s="373">
        <f t="shared" si="12"/>
        <v>19690037000</v>
      </c>
      <c r="I83" s="373">
        <f>+E69</f>
        <v>28492093000</v>
      </c>
    </row>
    <row r="84" spans="1:21" ht="13.5" customHeight="1" x14ac:dyDescent="0.25"/>
    <row r="85" spans="1:21" ht="13.5" customHeight="1" x14ac:dyDescent="0.25">
      <c r="A85" s="359" t="s">
        <v>434</v>
      </c>
      <c r="D85" s="383">
        <f>+D82/$I$82</f>
        <v>0.28762873566460917</v>
      </c>
      <c r="E85" s="383">
        <f t="shared" ref="E85:H85" si="13">+E82/$I$82</f>
        <v>0.37073504521572342</v>
      </c>
      <c r="F85" s="383">
        <f t="shared" si="13"/>
        <v>0.15529486236437781</v>
      </c>
      <c r="G85" s="383">
        <f t="shared" si="13"/>
        <v>0.17841932231849922</v>
      </c>
      <c r="H85" s="383">
        <f t="shared" si="13"/>
        <v>0.99207796556320971</v>
      </c>
      <c r="I85" s="383"/>
    </row>
    <row r="86" spans="1:21" ht="13.5" customHeight="1" x14ac:dyDescent="0.25">
      <c r="A86" s="359" t="s">
        <v>435</v>
      </c>
      <c r="D86" s="383">
        <f>+D83/$I$83</f>
        <v>2.5072780718496182E-2</v>
      </c>
      <c r="E86" s="383">
        <f t="shared" ref="E86:H86" si="14">+E83/$I$83</f>
        <v>5.5779805295455127E-2</v>
      </c>
      <c r="F86" s="383">
        <f t="shared" si="14"/>
        <v>0.44203572198083169</v>
      </c>
      <c r="G86" s="383">
        <f t="shared" si="14"/>
        <v>0.16818191278541733</v>
      </c>
      <c r="H86" s="383">
        <f t="shared" si="14"/>
        <v>0.69107022078020031</v>
      </c>
      <c r="I86" s="383"/>
    </row>
    <row r="87" spans="1:21" ht="13.5" customHeight="1" x14ac:dyDescent="0.25"/>
    <row r="88" spans="1:21" ht="13.5" customHeight="1" x14ac:dyDescent="0.25">
      <c r="E88" s="383">
        <f>+D85+E85</f>
        <v>0.65836378088033265</v>
      </c>
      <c r="F88" s="383">
        <f>+E88+F85</f>
        <v>0.81365864324471049</v>
      </c>
      <c r="G88" s="383">
        <f>+F88+G85</f>
        <v>0.99207796556320971</v>
      </c>
      <c r="H88" s="383"/>
    </row>
    <row r="89" spans="1:21" ht="13.5" customHeight="1" x14ac:dyDescent="0.25">
      <c r="E89" s="383">
        <f>+D86+E86</f>
        <v>8.0852586013951316E-2</v>
      </c>
      <c r="F89" s="383">
        <f>+E89+F86</f>
        <v>0.52288830799478303</v>
      </c>
      <c r="G89" s="383">
        <f>+F89+G86</f>
        <v>0.69107022078020042</v>
      </c>
    </row>
    <row r="90" spans="1:21" s="384" customFormat="1" ht="13.5" customHeight="1" x14ac:dyDescent="0.25">
      <c r="C90" s="384" t="s">
        <v>436</v>
      </c>
      <c r="E90" s="385"/>
      <c r="F90" s="385"/>
      <c r="G90" s="385"/>
      <c r="H90" s="385"/>
      <c r="I90" s="385"/>
      <c r="J90" s="385"/>
      <c r="K90" s="385"/>
      <c r="L90" s="385"/>
      <c r="M90" s="385"/>
      <c r="N90" s="385"/>
      <c r="O90" s="385"/>
      <c r="P90" s="385"/>
      <c r="Q90" s="385"/>
      <c r="R90" s="385"/>
      <c r="S90" s="385"/>
      <c r="T90" s="385"/>
      <c r="U90" s="385"/>
    </row>
    <row r="91" spans="1:21" ht="13.5" customHeight="1" x14ac:dyDescent="0.25">
      <c r="A91" s="359">
        <v>331</v>
      </c>
      <c r="D91" s="373">
        <v>714376000</v>
      </c>
      <c r="E91" s="373">
        <v>1589283400</v>
      </c>
      <c r="F91" s="373">
        <v>4500000000</v>
      </c>
      <c r="G91" s="373">
        <v>4791854700</v>
      </c>
    </row>
    <row r="92" spans="1:21" ht="13.5" customHeight="1" x14ac:dyDescent="0.25">
      <c r="D92" s="383">
        <f>+D91/$I$83</f>
        <v>2.5072780718496182E-2</v>
      </c>
      <c r="E92" s="383">
        <f t="shared" ref="E92:G92" si="15">+E91/$I$83</f>
        <v>5.5779805295455127E-2</v>
      </c>
      <c r="F92" s="383">
        <f t="shared" si="15"/>
        <v>0.15793855509316215</v>
      </c>
      <c r="G92" s="383">
        <f t="shared" si="15"/>
        <v>0.16818191278541733</v>
      </c>
    </row>
    <row r="93" spans="1:21" ht="13.5" customHeight="1" x14ac:dyDescent="0.25">
      <c r="D93" s="383"/>
      <c r="E93" s="383">
        <f>+D92+E92</f>
        <v>8.0852586013951316E-2</v>
      </c>
      <c r="F93" s="383">
        <f>+E93+F92</f>
        <v>0.23879114110711347</v>
      </c>
      <c r="G93" s="383">
        <f>+F93+G92</f>
        <v>0.4069730538925308</v>
      </c>
    </row>
    <row r="94" spans="1:21" ht="13.5" customHeight="1" x14ac:dyDescent="0.25"/>
    <row r="95" spans="1:21" ht="13.5" customHeight="1" x14ac:dyDescent="0.25">
      <c r="A95" s="359" t="s">
        <v>434</v>
      </c>
      <c r="D95" s="373">
        <f>7738752666-2800000000</f>
        <v>4938752666</v>
      </c>
      <c r="E95" s="373">
        <f>9974757261-1000000000-2000000000-1000000000</f>
        <v>5974757261</v>
      </c>
      <c r="F95" s="373">
        <v>4178263091</v>
      </c>
      <c r="G95" s="373">
        <v>4800434849</v>
      </c>
      <c r="H95" s="373">
        <v>26692207867</v>
      </c>
      <c r="I95" s="373">
        <v>26905353000</v>
      </c>
    </row>
    <row r="96" spans="1:21" ht="13.5" customHeight="1" x14ac:dyDescent="0.25">
      <c r="D96" s="359">
        <f>+D95/$I$82</f>
        <v>0.18356022558038915</v>
      </c>
      <c r="E96" s="359">
        <f t="shared" ref="E96:H96" si="16">+E95/$I$82</f>
        <v>0.22206574509540908</v>
      </c>
      <c r="F96" s="359">
        <f t="shared" si="16"/>
        <v>0.15529486236437781</v>
      </c>
      <c r="G96" s="359">
        <f t="shared" si="16"/>
        <v>0.17841932231849922</v>
      </c>
      <c r="H96" s="359">
        <f t="shared" si="16"/>
        <v>0.99207796556320971</v>
      </c>
    </row>
    <row r="97" spans="1:7" ht="13.5" customHeight="1" x14ac:dyDescent="0.25">
      <c r="E97" s="383">
        <f>+D96+E96</f>
        <v>0.4056259706757982</v>
      </c>
      <c r="F97" s="383">
        <f>+E97+F96</f>
        <v>0.56092083304017604</v>
      </c>
      <c r="G97" s="383">
        <f>+F97+G96</f>
        <v>0.73934015535867526</v>
      </c>
    </row>
    <row r="98" spans="1:7" ht="13.5" customHeight="1" x14ac:dyDescent="0.25"/>
    <row r="99" spans="1:7" ht="13.5" customHeight="1" x14ac:dyDescent="0.25"/>
    <row r="100" spans="1:7" ht="13.5" customHeight="1" x14ac:dyDescent="0.25"/>
    <row r="101" spans="1:7" ht="13.5" customHeight="1" x14ac:dyDescent="0.25">
      <c r="D101" s="415">
        <v>121682631</v>
      </c>
      <c r="E101" s="373">
        <v>222067612</v>
      </c>
    </row>
    <row r="102" spans="1:7" ht="13.5" customHeight="1" x14ac:dyDescent="0.25">
      <c r="A102" s="359">
        <v>312</v>
      </c>
      <c r="B102" s="359" t="s">
        <v>437</v>
      </c>
      <c r="C102" s="373">
        <v>78370000</v>
      </c>
      <c r="D102" s="415">
        <v>5666560321</v>
      </c>
      <c r="E102" s="373">
        <v>22702930014</v>
      </c>
    </row>
    <row r="103" spans="1:7" ht="13.5" customHeight="1" x14ac:dyDescent="0.25">
      <c r="A103" s="359">
        <v>312</v>
      </c>
      <c r="B103" s="359" t="s">
        <v>438</v>
      </c>
      <c r="C103" s="373">
        <v>43680000</v>
      </c>
      <c r="D103" s="415">
        <f>SUBTOTAL(9,D101:D102)+305000000</f>
        <v>6093242952</v>
      </c>
      <c r="E103" s="373">
        <f>SUBTOTAL(9,E101:E102)</f>
        <v>22924997626</v>
      </c>
      <c r="F103" s="373">
        <v>5788242952</v>
      </c>
    </row>
    <row r="104" spans="1:7" ht="13.5" customHeight="1" x14ac:dyDescent="0.25">
      <c r="A104" s="359">
        <v>312</v>
      </c>
      <c r="B104" s="359" t="s">
        <v>439</v>
      </c>
      <c r="C104" s="373">
        <v>44992000</v>
      </c>
      <c r="D104" s="416">
        <f>+D103/E103</f>
        <v>0.26579034167879045</v>
      </c>
    </row>
    <row r="105" spans="1:7" ht="13.5" customHeight="1" x14ac:dyDescent="0.25">
      <c r="A105" s="359">
        <v>312</v>
      </c>
      <c r="B105" s="359" t="s">
        <v>440</v>
      </c>
      <c r="C105" s="373">
        <v>49842000</v>
      </c>
    </row>
    <row r="106" spans="1:7" ht="13.5" customHeight="1" x14ac:dyDescent="0.25">
      <c r="A106" s="359">
        <v>312</v>
      </c>
      <c r="B106" s="359" t="s">
        <v>438</v>
      </c>
      <c r="C106" s="373">
        <v>31378000</v>
      </c>
    </row>
    <row r="107" spans="1:7" ht="13.5" customHeight="1" x14ac:dyDescent="0.25">
      <c r="A107" s="359">
        <v>312</v>
      </c>
      <c r="B107" s="359" t="s">
        <v>439</v>
      </c>
      <c r="C107" s="373">
        <v>5200000</v>
      </c>
    </row>
    <row r="108" spans="1:7" ht="13.5" customHeight="1" x14ac:dyDescent="0.25">
      <c r="A108" s="359">
        <v>312</v>
      </c>
      <c r="B108" s="359" t="s">
        <v>441</v>
      </c>
      <c r="C108" s="373">
        <v>501986000</v>
      </c>
    </row>
    <row r="109" spans="1:7" ht="13.5" customHeight="1" x14ac:dyDescent="0.25">
      <c r="A109" s="359">
        <v>312</v>
      </c>
      <c r="B109" s="359" t="s">
        <v>442</v>
      </c>
      <c r="C109" s="373">
        <v>48609000</v>
      </c>
    </row>
    <row r="110" spans="1:7" ht="13.5" customHeight="1" x14ac:dyDescent="0.25">
      <c r="A110" s="359">
        <v>312</v>
      </c>
      <c r="B110" s="359" t="s">
        <v>443</v>
      </c>
      <c r="C110" s="373">
        <v>17390000</v>
      </c>
    </row>
    <row r="111" spans="1:7" ht="13.5" customHeight="1" x14ac:dyDescent="0.25">
      <c r="A111" s="359">
        <v>312</v>
      </c>
      <c r="B111" s="359" t="s">
        <v>444</v>
      </c>
      <c r="C111" s="373">
        <v>72744000</v>
      </c>
    </row>
    <row r="112" spans="1:7" ht="13.5" customHeight="1" x14ac:dyDescent="0.25">
      <c r="A112" s="359">
        <v>312</v>
      </c>
      <c r="B112" s="359" t="s">
        <v>445</v>
      </c>
      <c r="C112" s="373">
        <v>31600000</v>
      </c>
    </row>
    <row r="113" spans="1:3" ht="13.5" customHeight="1" x14ac:dyDescent="0.25">
      <c r="A113" s="359">
        <v>312</v>
      </c>
      <c r="B113" s="359" t="s">
        <v>446</v>
      </c>
      <c r="C113" s="373">
        <v>15425000</v>
      </c>
    </row>
    <row r="114" spans="1:3" ht="13.5" customHeight="1" x14ac:dyDescent="0.25">
      <c r="A114" s="359">
        <v>312</v>
      </c>
      <c r="B114" s="359" t="s">
        <v>447</v>
      </c>
      <c r="C114" s="373">
        <v>8424000</v>
      </c>
    </row>
    <row r="115" spans="1:3" ht="13.5" customHeight="1" x14ac:dyDescent="0.25">
      <c r="A115" s="359">
        <v>312</v>
      </c>
      <c r="B115" s="359" t="s">
        <v>448</v>
      </c>
      <c r="C115" s="373">
        <v>40440000</v>
      </c>
    </row>
    <row r="116" spans="1:3" ht="13.5" customHeight="1" x14ac:dyDescent="0.25">
      <c r="A116" s="359">
        <v>312</v>
      </c>
      <c r="B116" s="359" t="s">
        <v>440</v>
      </c>
      <c r="C116" s="373">
        <v>5720000</v>
      </c>
    </row>
    <row r="117" spans="1:3" ht="13.5" customHeight="1" x14ac:dyDescent="0.25">
      <c r="A117" s="359">
        <v>312</v>
      </c>
      <c r="B117" s="359" t="s">
        <v>449</v>
      </c>
      <c r="C117" s="373">
        <v>5200000</v>
      </c>
    </row>
    <row r="118" spans="1:3" x14ac:dyDescent="0.25">
      <c r="A118" s="359">
        <v>331</v>
      </c>
      <c r="B118" s="359" t="s">
        <v>450</v>
      </c>
      <c r="C118" s="373">
        <v>380000000</v>
      </c>
    </row>
    <row r="119" spans="1:3" x14ac:dyDescent="0.25">
      <c r="A119" s="359">
        <v>331</v>
      </c>
      <c r="B119" s="359" t="s">
        <v>451</v>
      </c>
      <c r="C119" s="373">
        <v>4283510000</v>
      </c>
    </row>
    <row r="120" spans="1:3" x14ac:dyDescent="0.25">
      <c r="A120" s="359">
        <v>331</v>
      </c>
      <c r="B120" s="359" t="s">
        <v>452</v>
      </c>
      <c r="C120" s="373">
        <v>380000000</v>
      </c>
    </row>
    <row r="121" spans="1:3" x14ac:dyDescent="0.25">
      <c r="A121" s="359">
        <v>331</v>
      </c>
      <c r="B121" s="359" t="s">
        <v>453</v>
      </c>
      <c r="C121" s="373">
        <v>180000000</v>
      </c>
    </row>
    <row r="122" spans="1:3" x14ac:dyDescent="0.25">
      <c r="A122" s="359">
        <v>331</v>
      </c>
      <c r="B122" s="359" t="s">
        <v>454</v>
      </c>
      <c r="C122" s="373">
        <v>1530000000</v>
      </c>
    </row>
    <row r="123" spans="1:3" x14ac:dyDescent="0.25">
      <c r="A123" s="359">
        <v>331</v>
      </c>
      <c r="B123" s="359" t="s">
        <v>455</v>
      </c>
      <c r="C123" s="373">
        <v>270877000</v>
      </c>
    </row>
    <row r="124" spans="1:3" x14ac:dyDescent="0.25">
      <c r="A124" s="359">
        <v>331</v>
      </c>
      <c r="B124" s="359" t="s">
        <v>456</v>
      </c>
      <c r="C124" s="373">
        <v>2677194000</v>
      </c>
    </row>
    <row r="125" spans="1:3" x14ac:dyDescent="0.25">
      <c r="A125" s="359">
        <v>331</v>
      </c>
      <c r="B125" s="359" t="s">
        <v>457</v>
      </c>
      <c r="C125" s="373">
        <v>330000000</v>
      </c>
    </row>
    <row r="126" spans="1:3" x14ac:dyDescent="0.25">
      <c r="A126" s="359">
        <v>331</v>
      </c>
      <c r="B126" s="359" t="s">
        <v>458</v>
      </c>
      <c r="C126" s="373">
        <v>10708775000</v>
      </c>
    </row>
    <row r="127" spans="1:3" x14ac:dyDescent="0.25">
      <c r="A127" s="359">
        <v>331</v>
      </c>
      <c r="B127" s="359" t="s">
        <v>459</v>
      </c>
      <c r="C127" s="373">
        <v>1338597000</v>
      </c>
    </row>
    <row r="128" spans="1:3" x14ac:dyDescent="0.25">
      <c r="A128" s="359">
        <v>331</v>
      </c>
      <c r="B128" s="359" t="s">
        <v>460</v>
      </c>
      <c r="C128" s="373">
        <v>480000000</v>
      </c>
    </row>
    <row r="129" spans="1:3" x14ac:dyDescent="0.25">
      <c r="A129" s="359">
        <v>331</v>
      </c>
      <c r="B129" s="359" t="s">
        <v>461</v>
      </c>
      <c r="C129" s="373">
        <v>300000000</v>
      </c>
    </row>
    <row r="130" spans="1:3" x14ac:dyDescent="0.25">
      <c r="A130" s="359">
        <v>331</v>
      </c>
      <c r="B130" s="359" t="s">
        <v>462</v>
      </c>
      <c r="C130" s="373">
        <v>5197350000</v>
      </c>
    </row>
    <row r="131" spans="1:3" x14ac:dyDescent="0.25">
      <c r="A131" s="359">
        <v>331</v>
      </c>
      <c r="B131" s="359" t="s">
        <v>463</v>
      </c>
      <c r="C131" s="373">
        <v>435790000</v>
      </c>
    </row>
    <row r="132" spans="1:3" x14ac:dyDescent="0.25">
      <c r="A132" s="359" t="s">
        <v>464</v>
      </c>
      <c r="C132" s="373">
        <f>SUM(C118:C131)</f>
        <v>28492093000</v>
      </c>
    </row>
    <row r="133" spans="1:3" x14ac:dyDescent="0.25">
      <c r="A133" s="359" t="s">
        <v>465</v>
      </c>
      <c r="C133" s="373">
        <f>SUM(C102:C117)</f>
        <v>1001000000</v>
      </c>
    </row>
    <row r="134" spans="1:3" x14ac:dyDescent="0.25">
      <c r="A134" s="359" t="s">
        <v>466</v>
      </c>
      <c r="C134" s="373">
        <f>SUM(C132:C133)</f>
        <v>29493093000</v>
      </c>
    </row>
    <row r="135" spans="1:3" x14ac:dyDescent="0.25">
      <c r="C135" s="373">
        <f>SUM(C102:C131)</f>
        <v>29493093000</v>
      </c>
    </row>
  </sheetData>
  <autoFilter ref="A4:U61">
    <filterColumn colId="0">
      <filters>
        <filter val="312"/>
      </filters>
    </filterColumn>
  </autoFilter>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65"/>
  <sheetViews>
    <sheetView showGridLines="0" tabSelected="1" topLeftCell="A11" zoomScale="70" zoomScaleNormal="70" zoomScaleSheetLayoutView="25" workbookViewId="0">
      <pane xSplit="4" ySplit="4" topLeftCell="AG15" activePane="bottomRight" state="frozen"/>
      <selection activeCell="A11" sqref="A11"/>
      <selection pane="topRight" activeCell="E11" sqref="E11"/>
      <selection pane="bottomLeft" activeCell="A15" sqref="A15"/>
      <selection pane="bottomRight" activeCell="AK44" sqref="AK44"/>
    </sheetView>
  </sheetViews>
  <sheetFormatPr baseColWidth="10" defaultRowHeight="18" x14ac:dyDescent="0.3"/>
  <cols>
    <col min="1" max="1" width="4.85546875" style="1" customWidth="1"/>
    <col min="2" max="2" width="6" style="1" customWidth="1"/>
    <col min="3" max="3" width="10" style="1" customWidth="1"/>
    <col min="4" max="4" width="64.28515625" style="355" customWidth="1"/>
    <col min="5" max="5" width="11.140625" style="1" customWidth="1"/>
    <col min="6" max="6" width="9.28515625" style="1" customWidth="1"/>
    <col min="7" max="7" width="32.28515625" style="1" customWidth="1"/>
    <col min="8" max="8" width="24.85546875" style="1" customWidth="1"/>
    <col min="9" max="9" width="23.5703125" style="356" customWidth="1"/>
    <col min="10" max="10" width="16" style="1" customWidth="1"/>
    <col min="11" max="11" width="38.5703125" style="1" customWidth="1"/>
    <col min="12" max="16" width="11.140625" style="31" customWidth="1"/>
    <col min="17" max="17" width="20.140625" style="1" customWidth="1"/>
    <col min="18" max="18" width="27.28515625" style="1" customWidth="1"/>
    <col min="19" max="19" width="25.5703125" style="1" customWidth="1"/>
    <col min="20" max="20" width="45.7109375" style="1" customWidth="1"/>
    <col min="21" max="24" width="11.42578125" style="1" customWidth="1"/>
    <col min="25" max="25" width="20.85546875" style="1" customWidth="1"/>
    <col min="26" max="26" width="18.85546875" style="1" customWidth="1"/>
    <col min="27" max="27" width="26.7109375" style="1" customWidth="1"/>
    <col min="28" max="28" width="18.85546875" style="1" customWidth="1"/>
    <col min="29" max="29" width="14.140625" style="2" customWidth="1"/>
    <col min="30" max="30" width="18.42578125" style="1" customWidth="1"/>
    <col min="31" max="31" width="203" style="1" bestFit="1" customWidth="1"/>
    <col min="32" max="32" width="17.7109375" style="1" customWidth="1"/>
    <col min="33" max="33" width="30.85546875" style="1" customWidth="1"/>
    <col min="34" max="34" width="19.7109375" style="1" customWidth="1"/>
    <col min="35" max="36" width="16.42578125" style="1" customWidth="1"/>
    <col min="37" max="37" width="29.140625" style="1" customWidth="1"/>
    <col min="38" max="38" width="17.85546875" style="1" customWidth="1"/>
    <col min="39" max="39" width="32.7109375" style="1" customWidth="1"/>
    <col min="40" max="44" width="11.42578125" style="1" customWidth="1"/>
    <col min="45" max="45" width="29.5703125" style="1" customWidth="1"/>
    <col min="46" max="47" width="11.42578125" style="1" customWidth="1"/>
    <col min="48" max="48" width="14.85546875" style="1" customWidth="1"/>
    <col min="49" max="49" width="14.5703125" style="1" customWidth="1"/>
    <col min="50" max="50" width="20.7109375" style="1" customWidth="1"/>
    <col min="51" max="51" width="24.140625" style="1" customWidth="1"/>
    <col min="52" max="52" width="19.140625" style="1" customWidth="1"/>
    <col min="53" max="53" width="18.42578125" style="1" customWidth="1"/>
    <col min="54" max="55" width="21.85546875" style="1" customWidth="1"/>
    <col min="56" max="56" width="19.85546875" style="1" customWidth="1"/>
    <col min="57" max="59" width="11.42578125" style="1" customWidth="1"/>
    <col min="60" max="16384" width="11.42578125" style="1"/>
  </cols>
  <sheetData>
    <row r="1" spans="1:56" ht="40.5" customHeight="1" x14ac:dyDescent="0.3">
      <c r="A1" s="431"/>
      <c r="B1" s="432"/>
      <c r="C1" s="432"/>
      <c r="D1" s="432"/>
      <c r="E1" s="432"/>
      <c r="F1" s="432"/>
      <c r="G1" s="432"/>
      <c r="H1" s="432"/>
      <c r="I1" s="432"/>
      <c r="J1" s="432"/>
      <c r="K1" s="432"/>
      <c r="L1" s="432"/>
      <c r="M1" s="432"/>
      <c r="N1" s="432"/>
      <c r="O1" s="432"/>
      <c r="P1" s="432"/>
      <c r="Q1" s="432"/>
      <c r="R1" s="432"/>
      <c r="S1" s="432"/>
      <c r="T1" s="432"/>
      <c r="U1" s="432"/>
      <c r="V1" s="432"/>
      <c r="W1" s="432"/>
      <c r="X1" s="432"/>
      <c r="Y1" s="432"/>
      <c r="Z1" s="432"/>
    </row>
    <row r="2" spans="1:56" ht="40.5" customHeight="1" thickBot="1" x14ac:dyDescent="0.35">
      <c r="A2" s="433" t="s">
        <v>0</v>
      </c>
      <c r="B2" s="433"/>
      <c r="C2" s="434"/>
      <c r="D2" s="434"/>
      <c r="E2" s="434"/>
      <c r="F2" s="434"/>
      <c r="G2" s="434"/>
      <c r="H2" s="434"/>
      <c r="I2" s="433"/>
      <c r="J2" s="433"/>
      <c r="K2" s="433"/>
      <c r="L2" s="433"/>
      <c r="M2" s="433"/>
      <c r="N2" s="433"/>
      <c r="O2" s="433"/>
      <c r="P2" s="433"/>
      <c r="Q2" s="433"/>
      <c r="R2" s="433"/>
      <c r="S2" s="433"/>
      <c r="T2" s="433"/>
      <c r="U2" s="433"/>
      <c r="V2" s="433"/>
      <c r="W2" s="433"/>
      <c r="X2" s="433"/>
      <c r="Y2" s="433"/>
      <c r="Z2" s="433"/>
    </row>
    <row r="3" spans="1:56" ht="36.75" customHeight="1" x14ac:dyDescent="0.3">
      <c r="A3" s="3" t="s">
        <v>1</v>
      </c>
      <c r="B3" s="4">
        <v>2018</v>
      </c>
      <c r="C3" s="435" t="s">
        <v>2</v>
      </c>
      <c r="D3" s="436"/>
      <c r="E3" s="436"/>
      <c r="F3" s="436"/>
      <c r="G3" s="436"/>
      <c r="H3" s="437"/>
      <c r="I3" s="5"/>
      <c r="J3" s="6"/>
      <c r="K3" s="6"/>
      <c r="L3" s="7"/>
      <c r="M3" s="7"/>
      <c r="N3" s="7"/>
      <c r="O3" s="7"/>
      <c r="P3" s="7"/>
      <c r="Q3" s="6"/>
      <c r="R3" s="6"/>
      <c r="S3" s="6"/>
      <c r="T3" s="6"/>
      <c r="U3" s="6"/>
      <c r="V3" s="6"/>
      <c r="W3" s="6"/>
      <c r="X3" s="6"/>
      <c r="Y3" s="6"/>
      <c r="Z3" s="8"/>
      <c r="AA3" s="9"/>
      <c r="AB3" s="9"/>
      <c r="AD3" s="9"/>
      <c r="AE3" s="9"/>
      <c r="AF3" s="9"/>
      <c r="AG3" s="9"/>
      <c r="AH3" s="9"/>
      <c r="AI3" s="9"/>
      <c r="AJ3" s="9"/>
      <c r="AK3" s="9"/>
      <c r="AL3" s="9"/>
      <c r="AM3" s="9"/>
      <c r="AN3" s="9"/>
      <c r="AO3" s="9"/>
      <c r="AP3" s="9"/>
      <c r="AQ3" s="9"/>
      <c r="AR3" s="9"/>
      <c r="AS3" s="9"/>
      <c r="AT3" s="9"/>
      <c r="AU3" s="9"/>
      <c r="AV3" s="9"/>
      <c r="AW3" s="9"/>
      <c r="AX3" s="9"/>
      <c r="AY3" s="9"/>
      <c r="AZ3" s="9"/>
      <c r="BA3" s="9"/>
      <c r="BB3" s="9"/>
      <c r="BC3" s="9"/>
      <c r="BD3" s="9"/>
    </row>
    <row r="4" spans="1:56" ht="36.75" customHeight="1" x14ac:dyDescent="0.3">
      <c r="A4" s="3" t="s">
        <v>3</v>
      </c>
      <c r="B4" s="4"/>
      <c r="C4" s="10" t="s">
        <v>4</v>
      </c>
      <c r="D4" s="11" t="s">
        <v>5</v>
      </c>
      <c r="E4" s="438" t="s">
        <v>6</v>
      </c>
      <c r="F4" s="438"/>
      <c r="G4" s="438"/>
      <c r="H4" s="439"/>
      <c r="I4" s="5"/>
      <c r="J4" s="6"/>
      <c r="K4" s="6"/>
      <c r="L4" s="7"/>
      <c r="M4" s="7"/>
      <c r="N4" s="7"/>
      <c r="O4" s="7"/>
      <c r="P4" s="7"/>
      <c r="Q4" s="6"/>
      <c r="R4" s="6"/>
      <c r="S4" s="6"/>
      <c r="T4" s="6"/>
      <c r="U4" s="6"/>
      <c r="V4" s="6"/>
      <c r="W4" s="6"/>
      <c r="X4" s="6"/>
      <c r="Y4" s="6"/>
      <c r="Z4" s="8"/>
      <c r="AA4" s="9"/>
      <c r="AB4" s="9"/>
      <c r="AD4" s="9"/>
      <c r="AE4" s="9"/>
      <c r="AF4" s="9"/>
      <c r="AG4" s="9"/>
      <c r="AH4" s="9"/>
      <c r="AI4" s="9"/>
      <c r="AJ4" s="9"/>
      <c r="AK4" s="9"/>
      <c r="AL4" s="9"/>
      <c r="AM4" s="9"/>
      <c r="AN4" s="9"/>
      <c r="AO4" s="9"/>
      <c r="AP4" s="9"/>
      <c r="AQ4" s="9"/>
      <c r="AR4" s="9"/>
      <c r="AS4" s="9"/>
      <c r="AT4" s="9"/>
      <c r="AU4" s="9"/>
      <c r="AV4" s="9"/>
      <c r="AW4" s="9"/>
      <c r="AX4" s="9"/>
      <c r="AY4" s="9"/>
      <c r="AZ4" s="9"/>
      <c r="BA4" s="9"/>
      <c r="BB4" s="9"/>
      <c r="BC4" s="9"/>
      <c r="BD4" s="9"/>
    </row>
    <row r="5" spans="1:56" ht="36.75" customHeight="1" thickBot="1" x14ac:dyDescent="0.35">
      <c r="A5" s="3" t="s">
        <v>7</v>
      </c>
      <c r="B5" s="4"/>
      <c r="C5" s="12"/>
      <c r="D5" s="13"/>
      <c r="E5" s="440"/>
      <c r="F5" s="440"/>
      <c r="G5" s="440"/>
      <c r="H5" s="441"/>
      <c r="I5" s="5"/>
      <c r="J5" s="6"/>
      <c r="K5" s="6"/>
      <c r="L5" s="7"/>
      <c r="M5" s="7"/>
      <c r="N5" s="7"/>
      <c r="O5" s="7"/>
      <c r="P5" s="7"/>
      <c r="Q5" s="6"/>
      <c r="R5" s="6"/>
      <c r="S5" s="6"/>
      <c r="T5" s="6"/>
      <c r="U5" s="6"/>
      <c r="V5" s="6"/>
      <c r="W5" s="6"/>
      <c r="X5" s="6"/>
      <c r="Y5" s="6"/>
      <c r="Z5" s="8"/>
      <c r="AA5" s="14"/>
      <c r="AB5" s="15"/>
      <c r="AC5" s="16"/>
      <c r="AD5" s="15"/>
      <c r="AE5" s="15"/>
      <c r="AF5" s="15"/>
      <c r="AG5" s="15"/>
      <c r="AH5" s="15"/>
      <c r="AI5" s="15"/>
      <c r="AJ5" s="15"/>
      <c r="AK5" s="15"/>
      <c r="AL5" s="15"/>
      <c r="AM5" s="442"/>
      <c r="AN5" s="442"/>
      <c r="AO5" s="442"/>
      <c r="AP5" s="442"/>
      <c r="AQ5" s="442"/>
      <c r="AR5" s="442"/>
      <c r="AS5" s="442"/>
      <c r="AT5" s="442"/>
      <c r="AU5" s="442"/>
      <c r="AV5" s="442"/>
      <c r="AW5" s="442"/>
      <c r="AX5" s="442"/>
      <c r="AY5" s="442"/>
      <c r="AZ5" s="442"/>
      <c r="BA5" s="442"/>
      <c r="BB5" s="442"/>
      <c r="BC5" s="442"/>
      <c r="BD5" s="442"/>
    </row>
    <row r="6" spans="1:56" x14ac:dyDescent="0.3">
      <c r="A6" s="17"/>
      <c r="B6" s="18"/>
      <c r="C6" s="18"/>
      <c r="D6" s="19"/>
      <c r="E6" s="18"/>
      <c r="F6" s="18"/>
      <c r="G6" s="18"/>
      <c r="H6" s="18"/>
      <c r="I6" s="20"/>
      <c r="J6" s="18"/>
      <c r="K6" s="18"/>
      <c r="L6" s="21"/>
      <c r="M6" s="21"/>
      <c r="N6" s="21"/>
      <c r="O6" s="21"/>
      <c r="P6" s="21"/>
      <c r="Q6" s="9"/>
      <c r="R6" s="9"/>
      <c r="S6" s="9"/>
      <c r="T6" s="9"/>
      <c r="U6" s="9"/>
      <c r="V6" s="9"/>
      <c r="W6" s="9"/>
      <c r="X6" s="9"/>
      <c r="Y6" s="9"/>
      <c r="Z6" s="9"/>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row>
    <row r="7" spans="1:56" ht="17.25" x14ac:dyDescent="0.3">
      <c r="A7" s="18"/>
      <c r="B7" s="18"/>
      <c r="C7" s="18"/>
      <c r="D7" s="443"/>
      <c r="E7" s="443"/>
      <c r="F7" s="443"/>
      <c r="G7" s="443"/>
      <c r="H7" s="443"/>
      <c r="I7" s="443"/>
      <c r="J7" s="443"/>
      <c r="K7" s="443"/>
      <c r="L7" s="443"/>
      <c r="M7" s="443"/>
      <c r="N7" s="443"/>
      <c r="O7" s="443"/>
      <c r="P7" s="443"/>
      <c r="Q7" s="443"/>
      <c r="R7" s="443"/>
      <c r="S7" s="443"/>
      <c r="T7" s="22"/>
      <c r="U7" s="23"/>
      <c r="V7" s="9"/>
      <c r="W7" s="9"/>
      <c r="X7" s="9"/>
      <c r="Y7" s="9"/>
      <c r="Z7" s="9"/>
      <c r="AA7" s="24"/>
      <c r="AB7" s="24"/>
      <c r="AC7" s="25"/>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row>
    <row r="8" spans="1:56" ht="17.25" x14ac:dyDescent="0.3">
      <c r="A8" s="26"/>
      <c r="B8" s="9"/>
      <c r="C8" s="9"/>
      <c r="D8" s="444"/>
      <c r="E8" s="444"/>
      <c r="F8" s="444"/>
      <c r="G8" s="444"/>
      <c r="H8" s="444"/>
      <c r="I8" s="444"/>
      <c r="J8" s="444"/>
      <c r="K8" s="444"/>
      <c r="L8" s="445"/>
      <c r="M8" s="445"/>
      <c r="N8" s="445"/>
      <c r="O8" s="445"/>
      <c r="P8" s="27"/>
      <c r="Q8" s="24"/>
      <c r="R8" s="24"/>
      <c r="S8" s="24"/>
      <c r="T8" s="24"/>
      <c r="U8" s="24"/>
      <c r="V8" s="9"/>
      <c r="W8" s="9"/>
      <c r="X8" s="9"/>
      <c r="Y8" s="9"/>
      <c r="Z8" s="9"/>
      <c r="AA8" s="446"/>
      <c r="AB8" s="446"/>
      <c r="AC8" s="446"/>
      <c r="AD8" s="28"/>
      <c r="AE8" s="28"/>
      <c r="AF8" s="28"/>
      <c r="AG8" s="446"/>
      <c r="AH8" s="446"/>
      <c r="AI8" s="446"/>
      <c r="AJ8" s="28"/>
      <c r="AK8" s="28"/>
      <c r="AL8" s="28"/>
      <c r="AM8" s="446"/>
      <c r="AN8" s="446"/>
      <c r="AO8" s="446"/>
      <c r="AP8" s="28"/>
      <c r="AQ8" s="28"/>
      <c r="AR8" s="28"/>
      <c r="AS8" s="446"/>
      <c r="AT8" s="446"/>
      <c r="AU8" s="446"/>
      <c r="AV8" s="28"/>
      <c r="AW8" s="28"/>
      <c r="AX8" s="28"/>
      <c r="AY8" s="446"/>
      <c r="AZ8" s="446"/>
      <c r="BA8" s="446"/>
      <c r="BB8" s="28"/>
      <c r="BC8" s="28"/>
      <c r="BD8" s="28"/>
    </row>
    <row r="9" spans="1:56" ht="18.75" thickBot="1" x14ac:dyDescent="0.35">
      <c r="A9" s="9"/>
      <c r="B9" s="9"/>
      <c r="C9" s="9"/>
      <c r="D9" s="29"/>
      <c r="E9" s="9"/>
      <c r="F9" s="9"/>
      <c r="G9" s="9"/>
      <c r="H9" s="9"/>
      <c r="I9" s="30"/>
      <c r="J9" s="9"/>
      <c r="K9" s="9"/>
      <c r="Q9" s="9"/>
      <c r="R9" s="9"/>
      <c r="S9" s="9"/>
      <c r="T9" s="9"/>
      <c r="U9" s="9"/>
      <c r="V9" s="9"/>
      <c r="W9" s="9"/>
      <c r="X9" s="9"/>
      <c r="Y9" s="9"/>
      <c r="Z9" s="9"/>
      <c r="AA9" s="24"/>
      <c r="AB9" s="24"/>
      <c r="AC9" s="25"/>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row>
    <row r="10" spans="1:56" ht="15" customHeight="1" x14ac:dyDescent="0.3">
      <c r="A10" s="447" t="s">
        <v>8</v>
      </c>
      <c r="B10" s="448"/>
      <c r="C10" s="32"/>
      <c r="D10" s="453"/>
      <c r="E10" s="454"/>
      <c r="F10" s="454"/>
      <c r="G10" s="454"/>
      <c r="H10" s="454"/>
      <c r="I10" s="454"/>
      <c r="J10" s="454"/>
      <c r="K10" s="454"/>
      <c r="L10" s="454"/>
      <c r="M10" s="454"/>
      <c r="N10" s="454"/>
      <c r="O10" s="454"/>
      <c r="P10" s="454"/>
      <c r="Q10" s="454"/>
      <c r="R10" s="454"/>
      <c r="S10" s="454"/>
      <c r="T10" s="454"/>
      <c r="U10" s="454"/>
      <c r="V10" s="454"/>
      <c r="W10" s="454"/>
      <c r="X10" s="454"/>
      <c r="Y10" s="454"/>
      <c r="Z10" s="454"/>
      <c r="AA10" s="457" t="s">
        <v>9</v>
      </c>
      <c r="AB10" s="457"/>
      <c r="AC10" s="457"/>
      <c r="AD10" s="457"/>
      <c r="AE10" s="457"/>
      <c r="AF10" s="457"/>
      <c r="AG10" s="458" t="s">
        <v>9</v>
      </c>
      <c r="AH10" s="458"/>
      <c r="AI10" s="458"/>
      <c r="AJ10" s="458"/>
      <c r="AK10" s="458"/>
      <c r="AL10" s="458"/>
      <c r="AM10" s="457" t="s">
        <v>9</v>
      </c>
      <c r="AN10" s="457"/>
      <c r="AO10" s="457"/>
      <c r="AP10" s="457"/>
      <c r="AQ10" s="457"/>
      <c r="AR10" s="457"/>
      <c r="AS10" s="459" t="s">
        <v>9</v>
      </c>
      <c r="AT10" s="459"/>
      <c r="AU10" s="459"/>
      <c r="AV10" s="459"/>
      <c r="AW10" s="459"/>
      <c r="AX10" s="459"/>
      <c r="AY10" s="460" t="s">
        <v>9</v>
      </c>
      <c r="AZ10" s="460"/>
      <c r="BA10" s="460"/>
      <c r="BB10" s="460"/>
      <c r="BC10" s="460"/>
      <c r="BD10" s="460"/>
    </row>
    <row r="11" spans="1:56" thickBot="1" x14ac:dyDescent="0.35">
      <c r="A11" s="449"/>
      <c r="B11" s="450"/>
      <c r="C11" s="33"/>
      <c r="D11" s="455"/>
      <c r="E11" s="456"/>
      <c r="F11" s="456"/>
      <c r="G11" s="456"/>
      <c r="H11" s="456"/>
      <c r="I11" s="456"/>
      <c r="J11" s="456"/>
      <c r="K11" s="456"/>
      <c r="L11" s="456"/>
      <c r="M11" s="456"/>
      <c r="N11" s="456"/>
      <c r="O11" s="456"/>
      <c r="P11" s="456"/>
      <c r="Q11" s="456"/>
      <c r="R11" s="456"/>
      <c r="S11" s="456"/>
      <c r="T11" s="456"/>
      <c r="U11" s="456"/>
      <c r="V11" s="456"/>
      <c r="W11" s="456"/>
      <c r="X11" s="456"/>
      <c r="Y11" s="456"/>
      <c r="Z11" s="456"/>
      <c r="AA11" s="461" t="s">
        <v>10</v>
      </c>
      <c r="AB11" s="461"/>
      <c r="AC11" s="461"/>
      <c r="AD11" s="461"/>
      <c r="AE11" s="461"/>
      <c r="AF11" s="461"/>
      <c r="AG11" s="462" t="s">
        <v>11</v>
      </c>
      <c r="AH11" s="462"/>
      <c r="AI11" s="462"/>
      <c r="AJ11" s="462"/>
      <c r="AK11" s="462"/>
      <c r="AL11" s="462"/>
      <c r="AM11" s="461" t="s">
        <v>12</v>
      </c>
      <c r="AN11" s="461"/>
      <c r="AO11" s="461"/>
      <c r="AP11" s="461"/>
      <c r="AQ11" s="461"/>
      <c r="AR11" s="461"/>
      <c r="AS11" s="463" t="s">
        <v>13</v>
      </c>
      <c r="AT11" s="463"/>
      <c r="AU11" s="463"/>
      <c r="AV11" s="463"/>
      <c r="AW11" s="463"/>
      <c r="AX11" s="463"/>
      <c r="AY11" s="464" t="s">
        <v>14</v>
      </c>
      <c r="AZ11" s="464"/>
      <c r="BA11" s="464"/>
      <c r="BB11" s="464"/>
      <c r="BC11" s="464"/>
      <c r="BD11" s="464"/>
    </row>
    <row r="12" spans="1:56" ht="30" customHeight="1" thickBot="1" x14ac:dyDescent="0.35">
      <c r="A12" s="451"/>
      <c r="B12" s="452"/>
      <c r="C12" s="33"/>
      <c r="D12" s="465" t="s">
        <v>15</v>
      </c>
      <c r="E12" s="466"/>
      <c r="F12" s="465"/>
      <c r="G12" s="465"/>
      <c r="H12" s="465"/>
      <c r="I12" s="465"/>
      <c r="J12" s="465"/>
      <c r="K12" s="465"/>
      <c r="L12" s="465"/>
      <c r="M12" s="465"/>
      <c r="N12" s="465"/>
      <c r="O12" s="465"/>
      <c r="P12" s="465"/>
      <c r="Q12" s="465"/>
      <c r="R12" s="465"/>
      <c r="S12" s="467"/>
      <c r="T12" s="34"/>
      <c r="U12" s="34"/>
      <c r="V12" s="468" t="s">
        <v>16</v>
      </c>
      <c r="W12" s="468"/>
      <c r="X12" s="468"/>
      <c r="Y12" s="468"/>
      <c r="Z12" s="468"/>
      <c r="AA12" s="469" t="s">
        <v>17</v>
      </c>
      <c r="AB12" s="469"/>
      <c r="AC12" s="469"/>
      <c r="AD12" s="470" t="s">
        <v>18</v>
      </c>
      <c r="AE12" s="469" t="s">
        <v>19</v>
      </c>
      <c r="AF12" s="469" t="s">
        <v>20</v>
      </c>
      <c r="AG12" s="474" t="s">
        <v>17</v>
      </c>
      <c r="AH12" s="474"/>
      <c r="AI12" s="474"/>
      <c r="AJ12" s="474" t="s">
        <v>18</v>
      </c>
      <c r="AK12" s="474" t="s">
        <v>19</v>
      </c>
      <c r="AL12" s="474" t="s">
        <v>20</v>
      </c>
      <c r="AM12" s="469" t="s">
        <v>17</v>
      </c>
      <c r="AN12" s="469"/>
      <c r="AO12" s="469"/>
      <c r="AP12" s="469" t="s">
        <v>18</v>
      </c>
      <c r="AQ12" s="469" t="s">
        <v>19</v>
      </c>
      <c r="AR12" s="469" t="s">
        <v>20</v>
      </c>
      <c r="AS12" s="473" t="s">
        <v>17</v>
      </c>
      <c r="AT12" s="473"/>
      <c r="AU12" s="473"/>
      <c r="AV12" s="473" t="s">
        <v>18</v>
      </c>
      <c r="AW12" s="473" t="s">
        <v>19</v>
      </c>
      <c r="AX12" s="473" t="s">
        <v>20</v>
      </c>
      <c r="AY12" s="479" t="s">
        <v>17</v>
      </c>
      <c r="AZ12" s="479"/>
      <c r="BA12" s="479"/>
      <c r="BB12" s="479" t="s">
        <v>18</v>
      </c>
      <c r="BC12" s="35"/>
      <c r="BD12" s="481" t="s">
        <v>21</v>
      </c>
    </row>
    <row r="13" spans="1:56" s="50" customFormat="1" ht="105.75" thickBot="1" x14ac:dyDescent="0.25">
      <c r="A13" s="36" t="s">
        <v>22</v>
      </c>
      <c r="B13" s="37" t="s">
        <v>23</v>
      </c>
      <c r="C13" s="483" t="s">
        <v>24</v>
      </c>
      <c r="D13" s="38" t="s">
        <v>25</v>
      </c>
      <c r="E13" s="39" t="s">
        <v>26</v>
      </c>
      <c r="F13" s="40" t="s">
        <v>27</v>
      </c>
      <c r="G13" s="41" t="s">
        <v>28</v>
      </c>
      <c r="H13" s="41" t="s">
        <v>29</v>
      </c>
      <c r="I13" s="42" t="s">
        <v>30</v>
      </c>
      <c r="J13" s="41" t="s">
        <v>31</v>
      </c>
      <c r="K13" s="41" t="s">
        <v>32</v>
      </c>
      <c r="L13" s="43" t="s">
        <v>33</v>
      </c>
      <c r="M13" s="43" t="s">
        <v>34</v>
      </c>
      <c r="N13" s="43" t="s">
        <v>35</v>
      </c>
      <c r="O13" s="43" t="s">
        <v>36</v>
      </c>
      <c r="P13" s="43" t="s">
        <v>37</v>
      </c>
      <c r="Q13" s="41" t="s">
        <v>38</v>
      </c>
      <c r="R13" s="41" t="s">
        <v>39</v>
      </c>
      <c r="S13" s="41"/>
      <c r="T13" s="41" t="s">
        <v>40</v>
      </c>
      <c r="U13" s="41" t="s">
        <v>41</v>
      </c>
      <c r="V13" s="44" t="s">
        <v>42</v>
      </c>
      <c r="W13" s="44" t="s">
        <v>43</v>
      </c>
      <c r="X13" s="484" t="s">
        <v>44</v>
      </c>
      <c r="Y13" s="485"/>
      <c r="Z13" s="44" t="s">
        <v>45</v>
      </c>
      <c r="AA13" s="45" t="s">
        <v>28</v>
      </c>
      <c r="AB13" s="46" t="s">
        <v>46</v>
      </c>
      <c r="AC13" s="47" t="s">
        <v>47</v>
      </c>
      <c r="AD13" s="471"/>
      <c r="AE13" s="472"/>
      <c r="AF13" s="472"/>
      <c r="AG13" s="44" t="s">
        <v>28</v>
      </c>
      <c r="AH13" s="44" t="s">
        <v>46</v>
      </c>
      <c r="AI13" s="44" t="s">
        <v>47</v>
      </c>
      <c r="AJ13" s="475"/>
      <c r="AK13" s="475"/>
      <c r="AL13" s="475"/>
      <c r="AM13" s="46" t="s">
        <v>28</v>
      </c>
      <c r="AN13" s="46" t="s">
        <v>46</v>
      </c>
      <c r="AO13" s="46" t="s">
        <v>47</v>
      </c>
      <c r="AP13" s="472"/>
      <c r="AQ13" s="472"/>
      <c r="AR13" s="472"/>
      <c r="AS13" s="47" t="s">
        <v>28</v>
      </c>
      <c r="AT13" s="47" t="s">
        <v>46</v>
      </c>
      <c r="AU13" s="47" t="s">
        <v>47</v>
      </c>
      <c r="AV13" s="486"/>
      <c r="AW13" s="486"/>
      <c r="AX13" s="486"/>
      <c r="AY13" s="48" t="s">
        <v>28</v>
      </c>
      <c r="AZ13" s="48" t="s">
        <v>46</v>
      </c>
      <c r="BA13" s="48" t="s">
        <v>47</v>
      </c>
      <c r="BB13" s="480"/>
      <c r="BC13" s="49" t="s">
        <v>48</v>
      </c>
      <c r="BD13" s="482"/>
    </row>
    <row r="14" spans="1:56" ht="27.75" customHeight="1" thickBot="1" x14ac:dyDescent="0.35">
      <c r="A14" s="51"/>
      <c r="B14" s="52"/>
      <c r="C14" s="483"/>
      <c r="D14" s="53" t="s">
        <v>49</v>
      </c>
      <c r="E14" s="54"/>
      <c r="F14" s="55" t="s">
        <v>49</v>
      </c>
      <c r="G14" s="56" t="s">
        <v>49</v>
      </c>
      <c r="H14" s="56" t="s">
        <v>49</v>
      </c>
      <c r="I14" s="57" t="s">
        <v>49</v>
      </c>
      <c r="J14" s="56" t="s">
        <v>49</v>
      </c>
      <c r="K14" s="56" t="s">
        <v>49</v>
      </c>
      <c r="L14" s="58" t="s">
        <v>49</v>
      </c>
      <c r="M14" s="58" t="s">
        <v>49</v>
      </c>
      <c r="N14" s="58" t="s">
        <v>49</v>
      </c>
      <c r="O14" s="58" t="s">
        <v>49</v>
      </c>
      <c r="P14" s="59" t="s">
        <v>49</v>
      </c>
      <c r="Q14" s="56" t="s">
        <v>49</v>
      </c>
      <c r="R14" s="56" t="s">
        <v>49</v>
      </c>
      <c r="S14" s="56" t="s">
        <v>49</v>
      </c>
      <c r="T14" s="56"/>
      <c r="U14" s="56"/>
      <c r="V14" s="60" t="s">
        <v>50</v>
      </c>
      <c r="W14" s="60" t="s">
        <v>49</v>
      </c>
      <c r="X14" s="60" t="s">
        <v>51</v>
      </c>
      <c r="Y14" s="60" t="s">
        <v>52</v>
      </c>
      <c r="Z14" s="60" t="s">
        <v>49</v>
      </c>
      <c r="AA14" s="61" t="s">
        <v>49</v>
      </c>
      <c r="AB14" s="61" t="s">
        <v>49</v>
      </c>
      <c r="AC14" s="62"/>
      <c r="AD14" s="63" t="s">
        <v>49</v>
      </c>
      <c r="AE14" s="61" t="s">
        <v>49</v>
      </c>
      <c r="AF14" s="61" t="s">
        <v>49</v>
      </c>
      <c r="AG14" s="60" t="s">
        <v>49</v>
      </c>
      <c r="AH14" s="60" t="s">
        <v>49</v>
      </c>
      <c r="AI14" s="60" t="s">
        <v>49</v>
      </c>
      <c r="AJ14" s="60" t="s">
        <v>49</v>
      </c>
      <c r="AK14" s="60" t="s">
        <v>49</v>
      </c>
      <c r="AL14" s="60" t="s">
        <v>49</v>
      </c>
      <c r="AM14" s="61" t="s">
        <v>49</v>
      </c>
      <c r="AN14" s="61" t="s">
        <v>49</v>
      </c>
      <c r="AO14" s="61" t="s">
        <v>49</v>
      </c>
      <c r="AP14" s="61"/>
      <c r="AQ14" s="61" t="s">
        <v>49</v>
      </c>
      <c r="AR14" s="61" t="s">
        <v>49</v>
      </c>
      <c r="AS14" s="62" t="s">
        <v>49</v>
      </c>
      <c r="AT14" s="62" t="s">
        <v>49</v>
      </c>
      <c r="AU14" s="62" t="s">
        <v>49</v>
      </c>
      <c r="AV14" s="62" t="s">
        <v>49</v>
      </c>
      <c r="AW14" s="62" t="s">
        <v>49</v>
      </c>
      <c r="AX14" s="62" t="s">
        <v>49</v>
      </c>
      <c r="AY14" s="64" t="s">
        <v>49</v>
      </c>
      <c r="AZ14" s="64"/>
      <c r="BA14" s="64" t="s">
        <v>49</v>
      </c>
      <c r="BB14" s="64" t="s">
        <v>49</v>
      </c>
      <c r="BC14" s="65"/>
      <c r="BD14" s="66" t="s">
        <v>49</v>
      </c>
    </row>
    <row r="15" spans="1:56" ht="93" customHeight="1" thickBot="1" x14ac:dyDescent="0.35">
      <c r="A15" s="67">
        <v>1</v>
      </c>
      <c r="B15" s="68" t="s">
        <v>53</v>
      </c>
      <c r="C15" s="69" t="s">
        <v>54</v>
      </c>
      <c r="D15" s="70" t="s">
        <v>55</v>
      </c>
      <c r="E15" s="71">
        <v>0.05</v>
      </c>
      <c r="F15" s="72" t="s">
        <v>56</v>
      </c>
      <c r="G15" s="73" t="s">
        <v>57</v>
      </c>
      <c r="H15" s="73" t="s">
        <v>58</v>
      </c>
      <c r="I15" s="74"/>
      <c r="J15" s="75" t="s">
        <v>59</v>
      </c>
      <c r="K15" s="75" t="s">
        <v>60</v>
      </c>
      <c r="L15" s="76"/>
      <c r="M15" s="76"/>
      <c r="N15" s="76"/>
      <c r="O15" s="77">
        <v>0.95</v>
      </c>
      <c r="P15" s="78">
        <f>+O15</f>
        <v>0.95</v>
      </c>
      <c r="Q15" s="72" t="s">
        <v>61</v>
      </c>
      <c r="R15" s="72" t="s">
        <v>62</v>
      </c>
      <c r="S15" s="79" t="s">
        <v>63</v>
      </c>
      <c r="T15" s="72" t="s">
        <v>64</v>
      </c>
      <c r="U15" s="72"/>
      <c r="V15" s="72"/>
      <c r="W15" s="72"/>
      <c r="X15" s="72"/>
      <c r="Y15" s="80"/>
      <c r="Z15" s="81"/>
      <c r="AA15" s="82" t="str">
        <f>$G$15</f>
        <v>Porcentaje de Ejecución del Plan de Acción del Consejo Local de Gobierno</v>
      </c>
      <c r="AB15" s="83">
        <f>L15</f>
        <v>0</v>
      </c>
      <c r="AC15" s="84">
        <v>0</v>
      </c>
      <c r="AD15" s="85"/>
      <c r="AE15" s="86" t="s">
        <v>65</v>
      </c>
      <c r="AF15" s="86" t="s">
        <v>66</v>
      </c>
      <c r="AG15" s="87" t="str">
        <f>$G$15</f>
        <v>Porcentaje de Ejecución del Plan de Acción del Consejo Local de Gobierno</v>
      </c>
      <c r="AH15" s="88">
        <f>M15</f>
        <v>0</v>
      </c>
      <c r="AI15" s="89">
        <v>0</v>
      </c>
      <c r="AJ15" s="90" t="e">
        <f>AI15/AH15</f>
        <v>#DIV/0!</v>
      </c>
      <c r="AK15" s="72" t="s">
        <v>571</v>
      </c>
      <c r="AL15" s="72" t="s">
        <v>66</v>
      </c>
      <c r="AM15" s="87" t="str">
        <f>$G$15</f>
        <v>Porcentaje de Ejecución del Plan de Acción del Consejo Local de Gobierno</v>
      </c>
      <c r="AN15" s="88">
        <f>N15</f>
        <v>0</v>
      </c>
      <c r="AO15" s="89"/>
      <c r="AP15" s="90" t="e">
        <f>AO15/AN15</f>
        <v>#DIV/0!</v>
      </c>
      <c r="AQ15" s="72"/>
      <c r="AR15" s="72"/>
      <c r="AS15" s="87" t="str">
        <f>$G$15</f>
        <v>Porcentaje de Ejecución del Plan de Acción del Consejo Local de Gobierno</v>
      </c>
      <c r="AT15" s="88">
        <f>O15</f>
        <v>0.95</v>
      </c>
      <c r="AU15" s="89"/>
      <c r="AV15" s="90">
        <f>AU15/AT15</f>
        <v>0</v>
      </c>
      <c r="AW15" s="91"/>
      <c r="AX15" s="72"/>
      <c r="AY15" s="87" t="str">
        <f>$G$15</f>
        <v>Porcentaje de Ejecución del Plan de Acción del Consejo Local de Gobierno</v>
      </c>
      <c r="AZ15" s="88">
        <f>P15</f>
        <v>0.95</v>
      </c>
      <c r="BA15" s="89"/>
      <c r="BB15" s="90">
        <f>BA15/AZ15</f>
        <v>0</v>
      </c>
      <c r="BC15" s="92">
        <f>BB15*E15</f>
        <v>0</v>
      </c>
      <c r="BD15" s="93"/>
    </row>
    <row r="16" spans="1:56" ht="105" customHeight="1" thickBot="1" x14ac:dyDescent="0.35">
      <c r="A16" s="94">
        <v>2</v>
      </c>
      <c r="B16" s="95"/>
      <c r="C16" s="96"/>
      <c r="D16" s="97" t="s">
        <v>67</v>
      </c>
      <c r="E16" s="98">
        <v>7.0000000000000007E-2</v>
      </c>
      <c r="F16" s="99" t="s">
        <v>68</v>
      </c>
      <c r="G16" s="100" t="s">
        <v>69</v>
      </c>
      <c r="H16" s="100" t="s">
        <v>70</v>
      </c>
      <c r="I16" s="101"/>
      <c r="J16" s="75" t="s">
        <v>71</v>
      </c>
      <c r="K16" s="75" t="s">
        <v>72</v>
      </c>
      <c r="L16" s="102"/>
      <c r="M16" s="102">
        <v>0.4</v>
      </c>
      <c r="N16" s="102"/>
      <c r="O16" s="102"/>
      <c r="P16" s="102">
        <v>0.4</v>
      </c>
      <c r="Q16" s="99" t="s">
        <v>61</v>
      </c>
      <c r="R16" s="79" t="s">
        <v>73</v>
      </c>
      <c r="S16" s="79" t="s">
        <v>74</v>
      </c>
      <c r="T16" s="103" t="s">
        <v>75</v>
      </c>
      <c r="U16" s="99"/>
      <c r="V16" s="99"/>
      <c r="W16" s="99"/>
      <c r="X16" s="99"/>
      <c r="Y16" s="104"/>
      <c r="Z16" s="105"/>
      <c r="AA16" s="82" t="str">
        <f>$G$16</f>
        <v>Porcentaje de Participación de los Ciudadanos en la Audiencia de Rendición de Cuentas</v>
      </c>
      <c r="AB16" s="83">
        <f t="shared" ref="AB16:AB63" si="0">L16</f>
        <v>0</v>
      </c>
      <c r="AC16" s="84">
        <v>0</v>
      </c>
      <c r="AD16" s="85"/>
      <c r="AE16" s="86" t="s">
        <v>76</v>
      </c>
      <c r="AF16" s="86" t="s">
        <v>77</v>
      </c>
      <c r="AG16" s="87" t="str">
        <f>$G$16</f>
        <v>Porcentaje de Participación de los Ciudadanos en la Audiencia de Rendición de Cuentas</v>
      </c>
      <c r="AH16" s="88">
        <f t="shared" ref="AH16:AH63" si="1">M16</f>
        <v>0.4</v>
      </c>
      <c r="AI16" s="358">
        <f>+(757/255)-100%</f>
        <v>1.9686274509803923</v>
      </c>
      <c r="AJ16" s="90">
        <f>AI16/AH16</f>
        <v>4.9215686274509807</v>
      </c>
      <c r="AK16" s="72" t="s">
        <v>363</v>
      </c>
      <c r="AL16" s="72" t="s">
        <v>77</v>
      </c>
      <c r="AM16" s="87" t="str">
        <f>$G$16</f>
        <v>Porcentaje de Participación de los Ciudadanos en la Audiencia de Rendición de Cuentas</v>
      </c>
      <c r="AN16" s="88">
        <f t="shared" ref="AN16:AN63" si="2">N16</f>
        <v>0</v>
      </c>
      <c r="AO16" s="89"/>
      <c r="AP16" s="90" t="e">
        <f>AO16/AN16</f>
        <v>#DIV/0!</v>
      </c>
      <c r="AQ16" s="72"/>
      <c r="AR16" s="72"/>
      <c r="AS16" s="87" t="str">
        <f>$G$16</f>
        <v>Porcentaje de Participación de los Ciudadanos en la Audiencia de Rendición de Cuentas</v>
      </c>
      <c r="AT16" s="88">
        <f t="shared" ref="AT16:AT63" si="3">O16</f>
        <v>0</v>
      </c>
      <c r="AU16" s="89"/>
      <c r="AV16" s="90" t="e">
        <f>AU16/AT16</f>
        <v>#DIV/0!</v>
      </c>
      <c r="AW16" s="91"/>
      <c r="AX16" s="72"/>
      <c r="AY16" s="87" t="str">
        <f>$G$16</f>
        <v>Porcentaje de Participación de los Ciudadanos en la Audiencia de Rendición de Cuentas</v>
      </c>
      <c r="AZ16" s="88">
        <f t="shared" ref="AZ16:AZ63" si="4">P16</f>
        <v>0.4</v>
      </c>
      <c r="BA16" s="89"/>
      <c r="BB16" s="90">
        <f>BA16/AZ16</f>
        <v>0</v>
      </c>
      <c r="BC16" s="92">
        <f t="shared" ref="BC16:BC63" si="5">BB16*E16</f>
        <v>0</v>
      </c>
      <c r="BD16" s="93"/>
    </row>
    <row r="17" spans="1:56" ht="72.75" customHeight="1" thickBot="1" x14ac:dyDescent="0.35">
      <c r="A17" s="94">
        <v>3</v>
      </c>
      <c r="B17" s="95"/>
      <c r="C17" s="96"/>
      <c r="D17" s="106" t="s">
        <v>78</v>
      </c>
      <c r="E17" s="107">
        <v>0.05</v>
      </c>
      <c r="F17" s="99" t="s">
        <v>68</v>
      </c>
      <c r="G17" s="100" t="s">
        <v>79</v>
      </c>
      <c r="H17" s="108" t="s">
        <v>80</v>
      </c>
      <c r="I17" s="109">
        <v>0.4</v>
      </c>
      <c r="J17" s="75" t="s">
        <v>59</v>
      </c>
      <c r="K17" s="75" t="s">
        <v>81</v>
      </c>
      <c r="L17" s="78">
        <v>0.1</v>
      </c>
      <c r="M17" s="78">
        <v>0.15</v>
      </c>
      <c r="N17" s="78">
        <v>0.25</v>
      </c>
      <c r="O17" s="78">
        <v>0.4</v>
      </c>
      <c r="P17" s="78">
        <f>+O17</f>
        <v>0.4</v>
      </c>
      <c r="Q17" s="110" t="s">
        <v>82</v>
      </c>
      <c r="R17" s="79" t="s">
        <v>83</v>
      </c>
      <c r="S17" s="79" t="s">
        <v>84</v>
      </c>
      <c r="T17" s="110" t="s">
        <v>85</v>
      </c>
      <c r="U17" s="110"/>
      <c r="V17" s="110"/>
      <c r="W17" s="110"/>
      <c r="X17" s="110"/>
      <c r="Y17" s="111"/>
      <c r="Z17" s="112"/>
      <c r="AA17" s="82" t="str">
        <f>$G$17</f>
        <v>Porcentaje de Avance en el Cumplimiento Fisico del Plan de Desarrollo Local</v>
      </c>
      <c r="AB17" s="83">
        <f t="shared" si="0"/>
        <v>0.1</v>
      </c>
      <c r="AC17" s="113">
        <v>0.16</v>
      </c>
      <c r="AD17" s="114">
        <v>0.16</v>
      </c>
      <c r="AE17" s="115" t="s">
        <v>86</v>
      </c>
      <c r="AF17" s="115"/>
      <c r="AG17" s="87" t="str">
        <f>$G$17</f>
        <v>Porcentaje de Avance en el Cumplimiento Fisico del Plan de Desarrollo Local</v>
      </c>
      <c r="AH17" s="88">
        <f t="shared" si="1"/>
        <v>0.15</v>
      </c>
      <c r="AI17" s="116">
        <v>24.9</v>
      </c>
      <c r="AJ17" s="90">
        <f>AI17/AH17</f>
        <v>166</v>
      </c>
      <c r="AK17" s="75" t="s">
        <v>566</v>
      </c>
      <c r="AL17" s="75" t="s">
        <v>565</v>
      </c>
      <c r="AM17" s="87" t="str">
        <f>$G$17</f>
        <v>Porcentaje de Avance en el Cumplimiento Fisico del Plan de Desarrollo Local</v>
      </c>
      <c r="AN17" s="88">
        <f t="shared" si="2"/>
        <v>0.25</v>
      </c>
      <c r="AO17" s="116"/>
      <c r="AP17" s="90">
        <f>AO17/AN17</f>
        <v>0</v>
      </c>
      <c r="AQ17" s="75"/>
      <c r="AR17" s="75"/>
      <c r="AS17" s="87" t="str">
        <f>$G$17</f>
        <v>Porcentaje de Avance en el Cumplimiento Fisico del Plan de Desarrollo Local</v>
      </c>
      <c r="AT17" s="88">
        <f t="shared" si="3"/>
        <v>0.4</v>
      </c>
      <c r="AU17" s="116"/>
      <c r="AV17" s="90">
        <f>AU17/AT17</f>
        <v>0</v>
      </c>
      <c r="AW17" s="117"/>
      <c r="AX17" s="75"/>
      <c r="AY17" s="87" t="str">
        <f>$G$17</f>
        <v>Porcentaje de Avance en el Cumplimiento Fisico del Plan de Desarrollo Local</v>
      </c>
      <c r="AZ17" s="88">
        <f t="shared" si="4"/>
        <v>0.4</v>
      </c>
      <c r="BA17" s="116"/>
      <c r="BB17" s="90">
        <f>BA17/AZ17</f>
        <v>0</v>
      </c>
      <c r="BC17" s="92">
        <f t="shared" si="5"/>
        <v>0</v>
      </c>
      <c r="BD17" s="118"/>
    </row>
    <row r="18" spans="1:56" s="144" customFormat="1" ht="38.25" customHeight="1" thickBot="1" x14ac:dyDescent="0.25">
      <c r="A18" s="119"/>
      <c r="B18" s="95"/>
      <c r="C18" s="120"/>
      <c r="D18" s="121" t="s">
        <v>87</v>
      </c>
      <c r="E18" s="122">
        <v>0.17</v>
      </c>
      <c r="F18" s="123"/>
      <c r="G18" s="124"/>
      <c r="H18" s="125"/>
      <c r="I18" s="126"/>
      <c r="J18" s="127"/>
      <c r="K18" s="127"/>
      <c r="L18" s="128"/>
      <c r="M18" s="128"/>
      <c r="N18" s="128"/>
      <c r="O18" s="128"/>
      <c r="P18" s="128"/>
      <c r="Q18" s="129"/>
      <c r="R18" s="129"/>
      <c r="S18" s="129"/>
      <c r="T18" s="129"/>
      <c r="U18" s="129"/>
      <c r="V18" s="129"/>
      <c r="W18" s="129"/>
      <c r="X18" s="129"/>
      <c r="Y18" s="130"/>
      <c r="Z18" s="131"/>
      <c r="AA18" s="132"/>
      <c r="AB18" s="133"/>
      <c r="AC18" s="134"/>
      <c r="AD18" s="135"/>
      <c r="AE18" s="136"/>
      <c r="AF18" s="136"/>
      <c r="AG18" s="137"/>
      <c r="AH18" s="138"/>
      <c r="AI18" s="139"/>
      <c r="AJ18" s="140"/>
      <c r="AK18" s="129"/>
      <c r="AL18" s="129"/>
      <c r="AM18" s="137"/>
      <c r="AN18" s="138"/>
      <c r="AO18" s="139"/>
      <c r="AP18" s="140"/>
      <c r="AQ18" s="129"/>
      <c r="AR18" s="129"/>
      <c r="AS18" s="137"/>
      <c r="AT18" s="138"/>
      <c r="AU18" s="139"/>
      <c r="AV18" s="140"/>
      <c r="AW18" s="141"/>
      <c r="AX18" s="129"/>
      <c r="AY18" s="137"/>
      <c r="AZ18" s="138"/>
      <c r="BA18" s="139"/>
      <c r="BB18" s="140"/>
      <c r="BC18" s="142"/>
      <c r="BD18" s="143"/>
    </row>
    <row r="19" spans="1:56" ht="201" customHeight="1" thickBot="1" x14ac:dyDescent="0.35">
      <c r="A19" s="67">
        <v>4</v>
      </c>
      <c r="B19" s="95"/>
      <c r="C19" s="145" t="s">
        <v>88</v>
      </c>
      <c r="D19" s="146" t="s">
        <v>89</v>
      </c>
      <c r="E19" s="147">
        <v>0.04</v>
      </c>
      <c r="F19" s="72" t="s">
        <v>56</v>
      </c>
      <c r="G19" s="148" t="s">
        <v>90</v>
      </c>
      <c r="H19" s="148" t="s">
        <v>91</v>
      </c>
      <c r="I19" s="74">
        <v>100</v>
      </c>
      <c r="J19" s="75" t="s">
        <v>92</v>
      </c>
      <c r="K19" s="75" t="s">
        <v>93</v>
      </c>
      <c r="L19" s="77">
        <v>1</v>
      </c>
      <c r="M19" s="77">
        <v>1</v>
      </c>
      <c r="N19" s="77">
        <v>1</v>
      </c>
      <c r="O19" s="77">
        <v>1</v>
      </c>
      <c r="P19" s="77">
        <v>1</v>
      </c>
      <c r="Q19" s="72" t="s">
        <v>61</v>
      </c>
      <c r="R19" s="72" t="s">
        <v>94</v>
      </c>
      <c r="S19" s="72" t="s">
        <v>95</v>
      </c>
      <c r="T19" s="72" t="s">
        <v>96</v>
      </c>
      <c r="U19" s="72"/>
      <c r="V19" s="72"/>
      <c r="W19" s="72"/>
      <c r="X19" s="72"/>
      <c r="Y19" s="149"/>
      <c r="Z19" s="81"/>
      <c r="AA19" s="82" t="str">
        <f>$G$19</f>
        <v xml:space="preserve">Porcentaje de Respuestas Oportunas de los ejercicios de control politico, derechos de petición y/o solicitudes de información que realice el Concejo de Bogota D.C y el Congreso de la República </v>
      </c>
      <c r="AB19" s="150">
        <f t="shared" si="0"/>
        <v>1</v>
      </c>
      <c r="AC19" s="151">
        <f>18/25</f>
        <v>0.72</v>
      </c>
      <c r="AD19" s="114">
        <f>IF(AB19=0,IF(AC19=0,0,1),AC19/AB19)</f>
        <v>0.72</v>
      </c>
      <c r="AE19" s="86" t="s">
        <v>97</v>
      </c>
      <c r="AF19" s="86"/>
      <c r="AG19" s="87" t="str">
        <f>$G$19</f>
        <v xml:space="preserve">Porcentaje de Respuestas Oportunas de los ejercicios de control politico, derechos de petición y/o solicitudes de información que realice el Concejo de Bogota D.C y el Congreso de la República </v>
      </c>
      <c r="AH19" s="88">
        <f t="shared" si="1"/>
        <v>1</v>
      </c>
      <c r="AI19" s="89">
        <f>10/12</f>
        <v>0.83333333333333337</v>
      </c>
      <c r="AJ19" s="90">
        <f>AI19/AH19</f>
        <v>0.83333333333333337</v>
      </c>
      <c r="AK19" s="148" t="s">
        <v>563</v>
      </c>
      <c r="AL19" s="148"/>
      <c r="AM19" s="87" t="str">
        <f>$G$19</f>
        <v xml:space="preserve">Porcentaje de Respuestas Oportunas de los ejercicios de control politico, derechos de petición y/o solicitudes de información que realice el Concejo de Bogota D.C y el Congreso de la República </v>
      </c>
      <c r="AN19" s="88">
        <f t="shared" si="2"/>
        <v>1</v>
      </c>
      <c r="AO19" s="89"/>
      <c r="AP19" s="90">
        <f>AO19/AN19</f>
        <v>0</v>
      </c>
      <c r="AQ19" s="72"/>
      <c r="AR19" s="72"/>
      <c r="AS19" s="87" t="str">
        <f>$G$19</f>
        <v xml:space="preserve">Porcentaje de Respuestas Oportunas de los ejercicios de control politico, derechos de petición y/o solicitudes de información que realice el Concejo de Bogota D.C y el Congreso de la República </v>
      </c>
      <c r="AT19" s="88">
        <f t="shared" si="3"/>
        <v>1</v>
      </c>
      <c r="AU19" s="89"/>
      <c r="AV19" s="90">
        <f>AU19/AT19</f>
        <v>0</v>
      </c>
      <c r="AW19" s="91"/>
      <c r="AX19" s="72"/>
      <c r="AY19" s="87" t="str">
        <f>$G$19</f>
        <v xml:space="preserve">Porcentaje de Respuestas Oportunas de los ejercicios de control politico, derechos de petición y/o solicitudes de información que realice el Concejo de Bogota D.C y el Congreso de la República </v>
      </c>
      <c r="AZ19" s="88">
        <f t="shared" si="4"/>
        <v>1</v>
      </c>
      <c r="BA19" s="89"/>
      <c r="BB19" s="90">
        <f>BA19/AZ19</f>
        <v>0</v>
      </c>
      <c r="BC19" s="92">
        <f t="shared" si="5"/>
        <v>0</v>
      </c>
      <c r="BD19" s="93"/>
    </row>
    <row r="20" spans="1:56" s="144" customFormat="1" ht="34.5" customHeight="1" thickBot="1" x14ac:dyDescent="0.25">
      <c r="A20" s="119"/>
      <c r="B20" s="95"/>
      <c r="C20" s="152"/>
      <c r="D20" s="121" t="s">
        <v>87</v>
      </c>
      <c r="E20" s="153">
        <v>0.04</v>
      </c>
      <c r="F20" s="154"/>
      <c r="G20" s="155"/>
      <c r="H20" s="156"/>
      <c r="I20" s="157"/>
      <c r="J20" s="127"/>
      <c r="K20" s="127"/>
      <c r="L20" s="158"/>
      <c r="M20" s="158"/>
      <c r="N20" s="158"/>
      <c r="O20" s="128"/>
      <c r="P20" s="128"/>
      <c r="Q20" s="129"/>
      <c r="R20" s="129"/>
      <c r="S20" s="159"/>
      <c r="T20" s="159"/>
      <c r="U20" s="129"/>
      <c r="V20" s="129"/>
      <c r="W20" s="129"/>
      <c r="X20" s="129"/>
      <c r="Y20" s="130"/>
      <c r="Z20" s="131"/>
      <c r="AA20" s="132"/>
      <c r="AB20" s="133"/>
      <c r="AC20" s="134"/>
      <c r="AD20" s="135"/>
      <c r="AE20" s="136"/>
      <c r="AF20" s="136"/>
      <c r="AG20" s="137"/>
      <c r="AH20" s="138"/>
      <c r="AI20" s="139"/>
      <c r="AJ20" s="140"/>
      <c r="AK20" s="129"/>
      <c r="AL20" s="129"/>
      <c r="AM20" s="137"/>
      <c r="AN20" s="138"/>
      <c r="AO20" s="139"/>
      <c r="AP20" s="140"/>
      <c r="AQ20" s="129"/>
      <c r="AR20" s="129"/>
      <c r="AS20" s="137"/>
      <c r="AT20" s="138"/>
      <c r="AU20" s="139"/>
      <c r="AV20" s="140"/>
      <c r="AW20" s="141"/>
      <c r="AX20" s="129"/>
      <c r="AY20" s="137"/>
      <c r="AZ20" s="138"/>
      <c r="BA20" s="139"/>
      <c r="BB20" s="140"/>
      <c r="BC20" s="142"/>
      <c r="BD20" s="143"/>
    </row>
    <row r="21" spans="1:56" ht="75" customHeight="1" thickBot="1" x14ac:dyDescent="0.35">
      <c r="A21" s="67">
        <v>5</v>
      </c>
      <c r="B21" s="95"/>
      <c r="C21" s="160" t="s">
        <v>98</v>
      </c>
      <c r="D21" s="161" t="s">
        <v>99</v>
      </c>
      <c r="E21" s="162">
        <v>0.02</v>
      </c>
      <c r="F21" s="72" t="s">
        <v>56</v>
      </c>
      <c r="G21" s="87" t="s">
        <v>100</v>
      </c>
      <c r="H21" s="148" t="s">
        <v>101</v>
      </c>
      <c r="I21" s="74">
        <v>1</v>
      </c>
      <c r="J21" s="75" t="s">
        <v>71</v>
      </c>
      <c r="K21" s="75" t="s">
        <v>102</v>
      </c>
      <c r="L21" s="163">
        <v>1</v>
      </c>
      <c r="M21" s="164"/>
      <c r="N21" s="164"/>
      <c r="O21" s="164"/>
      <c r="P21" s="164">
        <v>1</v>
      </c>
      <c r="Q21" s="72" t="s">
        <v>61</v>
      </c>
      <c r="R21" s="72" t="s">
        <v>103</v>
      </c>
      <c r="S21" s="72" t="s">
        <v>104</v>
      </c>
      <c r="T21" s="72" t="s">
        <v>103</v>
      </c>
      <c r="U21" s="72"/>
      <c r="V21" s="72"/>
      <c r="W21" s="72"/>
      <c r="X21" s="72"/>
      <c r="Y21" s="149"/>
      <c r="Z21" s="81"/>
      <c r="AA21" s="82" t="str">
        <f>$G$21</f>
        <v>Plan de Comunicaciones Formulado e Implementado</v>
      </c>
      <c r="AB21" s="150">
        <f t="shared" si="0"/>
        <v>1</v>
      </c>
      <c r="AC21" s="151">
        <v>1</v>
      </c>
      <c r="AD21" s="114">
        <f>IF(AB21=0,IF(AC21=0,0,1),AC21/AB21)</f>
        <v>1</v>
      </c>
      <c r="AE21" s="86" t="s">
        <v>105</v>
      </c>
      <c r="AF21" s="86" t="s">
        <v>105</v>
      </c>
      <c r="AG21" s="87" t="str">
        <f>$G$21</f>
        <v>Plan de Comunicaciones Formulado e Implementado</v>
      </c>
      <c r="AH21" s="165">
        <f t="shared" si="1"/>
        <v>0</v>
      </c>
      <c r="AI21" s="89">
        <v>0</v>
      </c>
      <c r="AJ21" s="90" t="e">
        <f t="shared" ref="AJ21:AJ44" si="6">AI21/AH21</f>
        <v>#DIV/0!</v>
      </c>
      <c r="AK21" s="148" t="s">
        <v>366</v>
      </c>
      <c r="AL21" s="148" t="s">
        <v>105</v>
      </c>
      <c r="AM21" s="87" t="str">
        <f>$G$21</f>
        <v>Plan de Comunicaciones Formulado e Implementado</v>
      </c>
      <c r="AN21" s="165">
        <f t="shared" si="2"/>
        <v>0</v>
      </c>
      <c r="AO21" s="89"/>
      <c r="AP21" s="90" t="e">
        <f>AO21/AN21</f>
        <v>#DIV/0!</v>
      </c>
      <c r="AQ21" s="72"/>
      <c r="AR21" s="72"/>
      <c r="AS21" s="87" t="str">
        <f>$G$21</f>
        <v>Plan de Comunicaciones Formulado e Implementado</v>
      </c>
      <c r="AT21" s="165">
        <f t="shared" si="3"/>
        <v>0</v>
      </c>
      <c r="AU21" s="89"/>
      <c r="AV21" s="90" t="e">
        <f>AU21/AT21</f>
        <v>#DIV/0!</v>
      </c>
      <c r="AW21" s="91"/>
      <c r="AX21" s="72"/>
      <c r="AY21" s="87" t="str">
        <f>$G$21</f>
        <v>Plan de Comunicaciones Formulado e Implementado</v>
      </c>
      <c r="AZ21" s="165">
        <f t="shared" si="4"/>
        <v>1</v>
      </c>
      <c r="BA21" s="89"/>
      <c r="BB21" s="90">
        <f>BA21/AZ21</f>
        <v>0</v>
      </c>
      <c r="BC21" s="92">
        <f t="shared" si="5"/>
        <v>0</v>
      </c>
      <c r="BD21" s="93"/>
    </row>
    <row r="22" spans="1:56" ht="86.25" customHeight="1" thickBot="1" x14ac:dyDescent="0.35">
      <c r="A22" s="94">
        <v>6</v>
      </c>
      <c r="B22" s="95"/>
      <c r="C22" s="166"/>
      <c r="D22" s="167" t="s">
        <v>106</v>
      </c>
      <c r="E22" s="168">
        <v>0.02</v>
      </c>
      <c r="F22" s="99" t="s">
        <v>56</v>
      </c>
      <c r="G22" s="169" t="s">
        <v>107</v>
      </c>
      <c r="H22" s="170" t="s">
        <v>108</v>
      </c>
      <c r="I22" s="171">
        <v>3</v>
      </c>
      <c r="J22" s="75" t="s">
        <v>71</v>
      </c>
      <c r="K22" s="75" t="s">
        <v>109</v>
      </c>
      <c r="L22" s="172">
        <v>1</v>
      </c>
      <c r="M22" s="172"/>
      <c r="N22" s="172">
        <v>1</v>
      </c>
      <c r="O22" s="172">
        <v>1</v>
      </c>
      <c r="P22" s="172">
        <v>3</v>
      </c>
      <c r="Q22" s="103" t="s">
        <v>61</v>
      </c>
      <c r="R22" s="103" t="s">
        <v>110</v>
      </c>
      <c r="S22" s="103" t="s">
        <v>104</v>
      </c>
      <c r="T22" s="103" t="s">
        <v>111</v>
      </c>
      <c r="U22" s="103"/>
      <c r="V22" s="99"/>
      <c r="W22" s="99"/>
      <c r="X22" s="99"/>
      <c r="Y22" s="173"/>
      <c r="Z22" s="105"/>
      <c r="AA22" s="82" t="str">
        <f>$G$22</f>
        <v>Campañas Externas Realizadas</v>
      </c>
      <c r="AB22" s="174">
        <f t="shared" si="0"/>
        <v>1</v>
      </c>
      <c r="AC22" s="84">
        <v>4</v>
      </c>
      <c r="AD22" s="175">
        <v>1</v>
      </c>
      <c r="AE22" s="86" t="s">
        <v>112</v>
      </c>
      <c r="AF22" s="86" t="s">
        <v>113</v>
      </c>
      <c r="AG22" s="87" t="str">
        <f>$G$22</f>
        <v>Campañas Externas Realizadas</v>
      </c>
      <c r="AH22" s="165">
        <f t="shared" si="1"/>
        <v>0</v>
      </c>
      <c r="AI22" s="89">
        <v>5</v>
      </c>
      <c r="AJ22" s="90" t="e">
        <f t="shared" si="6"/>
        <v>#DIV/0!</v>
      </c>
      <c r="AK22" s="148" t="s">
        <v>367</v>
      </c>
      <c r="AL22" s="148" t="s">
        <v>113</v>
      </c>
      <c r="AM22" s="87" t="str">
        <f>$G$22</f>
        <v>Campañas Externas Realizadas</v>
      </c>
      <c r="AN22" s="165">
        <f t="shared" si="2"/>
        <v>1</v>
      </c>
      <c r="AO22" s="89"/>
      <c r="AP22" s="90">
        <f>AO22/AN22</f>
        <v>0</v>
      </c>
      <c r="AQ22" s="72"/>
      <c r="AR22" s="72"/>
      <c r="AS22" s="87" t="str">
        <f>$G$22</f>
        <v>Campañas Externas Realizadas</v>
      </c>
      <c r="AT22" s="165">
        <f t="shared" si="3"/>
        <v>1</v>
      </c>
      <c r="AU22" s="89"/>
      <c r="AV22" s="90">
        <f>AU22/AT22</f>
        <v>0</v>
      </c>
      <c r="AW22" s="91"/>
      <c r="AX22" s="72"/>
      <c r="AY22" s="87" t="str">
        <f>$G$22</f>
        <v>Campañas Externas Realizadas</v>
      </c>
      <c r="AZ22" s="165">
        <f t="shared" si="4"/>
        <v>3</v>
      </c>
      <c r="BA22" s="89"/>
      <c r="BB22" s="90">
        <f>BA22/AZ22</f>
        <v>0</v>
      </c>
      <c r="BC22" s="92">
        <f t="shared" si="5"/>
        <v>0</v>
      </c>
      <c r="BD22" s="93"/>
    </row>
    <row r="23" spans="1:56" ht="67.5" customHeight="1" thickBot="1" x14ac:dyDescent="0.35">
      <c r="A23" s="67">
        <v>7</v>
      </c>
      <c r="B23" s="95"/>
      <c r="C23" s="166"/>
      <c r="D23" s="167" t="s">
        <v>114</v>
      </c>
      <c r="E23" s="168">
        <v>0.03</v>
      </c>
      <c r="F23" s="99" t="s">
        <v>56</v>
      </c>
      <c r="G23" s="176" t="s">
        <v>115</v>
      </c>
      <c r="H23" s="170" t="s">
        <v>116</v>
      </c>
      <c r="I23" s="171">
        <v>9</v>
      </c>
      <c r="J23" s="75" t="s">
        <v>71</v>
      </c>
      <c r="K23" s="75" t="s">
        <v>117</v>
      </c>
      <c r="L23" s="172"/>
      <c r="M23" s="172">
        <v>3</v>
      </c>
      <c r="N23" s="172">
        <v>3</v>
      </c>
      <c r="O23" s="172">
        <v>3</v>
      </c>
      <c r="P23" s="172">
        <v>9</v>
      </c>
      <c r="Q23" s="103" t="s">
        <v>61</v>
      </c>
      <c r="R23" s="103" t="s">
        <v>110</v>
      </c>
      <c r="S23" s="103" t="s">
        <v>104</v>
      </c>
      <c r="T23" s="103" t="s">
        <v>111</v>
      </c>
      <c r="U23" s="103"/>
      <c r="V23" s="99"/>
      <c r="W23" s="99"/>
      <c r="X23" s="99"/>
      <c r="Y23" s="173"/>
      <c r="Z23" s="105"/>
      <c r="AA23" s="82" t="str">
        <f>$G$23</f>
        <v>Campañas Internas Realizadas</v>
      </c>
      <c r="AB23" s="174">
        <f t="shared" si="0"/>
        <v>0</v>
      </c>
      <c r="AC23" s="84">
        <v>4</v>
      </c>
      <c r="AD23" s="175">
        <v>1</v>
      </c>
      <c r="AE23" s="86" t="s">
        <v>118</v>
      </c>
      <c r="AF23" s="86" t="s">
        <v>113</v>
      </c>
      <c r="AG23" s="87" t="str">
        <f>$G$23</f>
        <v>Campañas Internas Realizadas</v>
      </c>
      <c r="AH23" s="165">
        <f t="shared" si="1"/>
        <v>3</v>
      </c>
      <c r="AI23" s="89">
        <v>4</v>
      </c>
      <c r="AJ23" s="90">
        <f t="shared" si="6"/>
        <v>1.3333333333333333</v>
      </c>
      <c r="AK23" s="148" t="s">
        <v>368</v>
      </c>
      <c r="AL23" s="148" t="s">
        <v>113</v>
      </c>
      <c r="AM23" s="87" t="str">
        <f>$G$23</f>
        <v>Campañas Internas Realizadas</v>
      </c>
      <c r="AN23" s="165">
        <f t="shared" si="2"/>
        <v>3</v>
      </c>
      <c r="AO23" s="89"/>
      <c r="AP23" s="90">
        <f>AO23/AN23</f>
        <v>0</v>
      </c>
      <c r="AQ23" s="72"/>
      <c r="AR23" s="72"/>
      <c r="AS23" s="87" t="str">
        <f>$G$23</f>
        <v>Campañas Internas Realizadas</v>
      </c>
      <c r="AT23" s="165">
        <f t="shared" si="3"/>
        <v>3</v>
      </c>
      <c r="AU23" s="89"/>
      <c r="AV23" s="90">
        <f>AU23/AT23</f>
        <v>0</v>
      </c>
      <c r="AW23" s="91"/>
      <c r="AX23" s="72"/>
      <c r="AY23" s="87" t="str">
        <f>$G$23</f>
        <v>Campañas Internas Realizadas</v>
      </c>
      <c r="AZ23" s="165">
        <f t="shared" si="4"/>
        <v>9</v>
      </c>
      <c r="BA23" s="89"/>
      <c r="BB23" s="90">
        <f>BA23/AZ23</f>
        <v>0</v>
      </c>
      <c r="BC23" s="92">
        <f t="shared" si="5"/>
        <v>0</v>
      </c>
      <c r="BD23" s="93"/>
    </row>
    <row r="24" spans="1:56" s="144" customFormat="1" ht="42" customHeight="1" thickBot="1" x14ac:dyDescent="0.25">
      <c r="A24" s="119"/>
      <c r="B24" s="95"/>
      <c r="C24" s="177"/>
      <c r="D24" s="178" t="s">
        <v>87</v>
      </c>
      <c r="E24" s="179">
        <v>7.0000000000000007E-2</v>
      </c>
      <c r="F24" s="154"/>
      <c r="G24" s="180"/>
      <c r="H24" s="156"/>
      <c r="I24" s="157"/>
      <c r="J24" s="127"/>
      <c r="K24" s="127"/>
      <c r="L24" s="158"/>
      <c r="M24" s="158"/>
      <c r="N24" s="158"/>
      <c r="O24" s="128"/>
      <c r="P24" s="128"/>
      <c r="Q24" s="129"/>
      <c r="R24" s="129"/>
      <c r="S24" s="159"/>
      <c r="T24" s="159"/>
      <c r="U24" s="129"/>
      <c r="V24" s="129"/>
      <c r="W24" s="129"/>
      <c r="X24" s="129"/>
      <c r="Y24" s="130"/>
      <c r="Z24" s="131"/>
      <c r="AA24" s="132"/>
      <c r="AB24" s="133"/>
      <c r="AC24" s="134"/>
      <c r="AD24" s="135"/>
      <c r="AE24" s="136"/>
      <c r="AF24" s="136"/>
      <c r="AG24" s="137"/>
      <c r="AH24" s="138"/>
      <c r="AI24" s="139"/>
      <c r="AJ24" s="140"/>
      <c r="AK24" s="129"/>
      <c r="AL24" s="129"/>
      <c r="AM24" s="137"/>
      <c r="AN24" s="138"/>
      <c r="AO24" s="139"/>
      <c r="AP24" s="140"/>
      <c r="AQ24" s="129"/>
      <c r="AR24" s="129"/>
      <c r="AS24" s="137"/>
      <c r="AT24" s="138"/>
      <c r="AU24" s="139"/>
      <c r="AV24" s="140"/>
      <c r="AW24" s="141"/>
      <c r="AX24" s="129"/>
      <c r="AY24" s="137"/>
      <c r="AZ24" s="138"/>
      <c r="BA24" s="139"/>
      <c r="BB24" s="140"/>
      <c r="BC24" s="142"/>
      <c r="BD24" s="143"/>
    </row>
    <row r="25" spans="1:56" s="197" customFormat="1" ht="93.75" customHeight="1" thickBot="1" x14ac:dyDescent="0.35">
      <c r="A25" s="181">
        <v>8</v>
      </c>
      <c r="B25" s="182"/>
      <c r="C25" s="183" t="s">
        <v>119</v>
      </c>
      <c r="D25" s="184" t="s">
        <v>120</v>
      </c>
      <c r="E25" s="185">
        <v>0.02</v>
      </c>
      <c r="F25" s="186" t="s">
        <v>68</v>
      </c>
      <c r="G25" s="187" t="s">
        <v>121</v>
      </c>
      <c r="H25" s="187" t="s">
        <v>122</v>
      </c>
      <c r="I25" s="186">
        <v>450</v>
      </c>
      <c r="J25" s="186" t="s">
        <v>71</v>
      </c>
      <c r="K25" s="186" t="s">
        <v>123</v>
      </c>
      <c r="L25" s="188">
        <v>84</v>
      </c>
      <c r="M25" s="188">
        <v>0</v>
      </c>
      <c r="N25" s="189">
        <v>183</v>
      </c>
      <c r="O25" s="189">
        <v>183</v>
      </c>
      <c r="P25" s="189">
        <v>450</v>
      </c>
      <c r="Q25" s="186" t="s">
        <v>61</v>
      </c>
      <c r="R25" s="190" t="s">
        <v>124</v>
      </c>
      <c r="S25" s="191" t="s">
        <v>125</v>
      </c>
      <c r="T25" s="192" t="s">
        <v>126</v>
      </c>
      <c r="U25" s="190" t="s">
        <v>127</v>
      </c>
      <c r="V25" s="82"/>
      <c r="W25" s="82"/>
      <c r="X25" s="82"/>
      <c r="Y25" s="173"/>
      <c r="Z25" s="193"/>
      <c r="AA25" s="82" t="str">
        <f>$G$25</f>
        <v>Actuaciones de obras anteriores a la ley 1801/2016 archivadas en la vigencia 2018</v>
      </c>
      <c r="AB25" s="174">
        <f t="shared" si="0"/>
        <v>84</v>
      </c>
      <c r="AC25" s="194">
        <v>84</v>
      </c>
      <c r="AD25" s="175">
        <v>1</v>
      </c>
      <c r="AE25" s="86" t="s">
        <v>128</v>
      </c>
      <c r="AF25" s="86" t="s">
        <v>129</v>
      </c>
      <c r="AG25" s="82" t="str">
        <f>$G$25</f>
        <v>Actuaciones de obras anteriores a la ley 1801/2016 archivadas en la vigencia 2018</v>
      </c>
      <c r="AH25" s="83">
        <f t="shared" si="1"/>
        <v>0</v>
      </c>
      <c r="AI25" s="174"/>
      <c r="AJ25" s="85" t="e">
        <f t="shared" si="6"/>
        <v>#DIV/0!</v>
      </c>
      <c r="AK25" s="82"/>
      <c r="AL25" s="82"/>
      <c r="AM25" s="82" t="str">
        <f>$G$25</f>
        <v>Actuaciones de obras anteriores a la ley 1801/2016 archivadas en la vigencia 2018</v>
      </c>
      <c r="AN25" s="83">
        <f t="shared" si="2"/>
        <v>183</v>
      </c>
      <c r="AO25" s="174"/>
      <c r="AP25" s="85">
        <f t="shared" ref="AP25:AP32" si="7">AO25/AN25</f>
        <v>0</v>
      </c>
      <c r="AQ25" s="82"/>
      <c r="AR25" s="82"/>
      <c r="AS25" s="82" t="str">
        <f>$G$25</f>
        <v>Actuaciones de obras anteriores a la ley 1801/2016 archivadas en la vigencia 2018</v>
      </c>
      <c r="AT25" s="83">
        <f t="shared" si="3"/>
        <v>183</v>
      </c>
      <c r="AU25" s="174"/>
      <c r="AV25" s="85">
        <f t="shared" ref="AV25:AV32" si="8">AU25/AT25</f>
        <v>0</v>
      </c>
      <c r="AW25" s="80"/>
      <c r="AX25" s="82"/>
      <c r="AY25" s="82" t="str">
        <f>$G$25</f>
        <v>Actuaciones de obras anteriores a la ley 1801/2016 archivadas en la vigencia 2018</v>
      </c>
      <c r="AZ25" s="83">
        <f t="shared" si="4"/>
        <v>450</v>
      </c>
      <c r="BA25" s="174"/>
      <c r="BB25" s="85">
        <f t="shared" ref="BB25:BB32" si="9">BA25/AZ25</f>
        <v>0</v>
      </c>
      <c r="BC25" s="195">
        <f t="shared" si="5"/>
        <v>0</v>
      </c>
      <c r="BD25" s="196"/>
    </row>
    <row r="26" spans="1:56" s="197" customFormat="1" ht="106.5" customHeight="1" thickBot="1" x14ac:dyDescent="0.35">
      <c r="A26" s="198">
        <v>9</v>
      </c>
      <c r="B26" s="182"/>
      <c r="C26" s="183"/>
      <c r="D26" s="184" t="s">
        <v>130</v>
      </c>
      <c r="E26" s="199">
        <v>0.02</v>
      </c>
      <c r="F26" s="200" t="s">
        <v>56</v>
      </c>
      <c r="G26" s="187" t="s">
        <v>131</v>
      </c>
      <c r="H26" s="187" t="s">
        <v>132</v>
      </c>
      <c r="I26" s="200">
        <v>67</v>
      </c>
      <c r="J26" s="186" t="s">
        <v>71</v>
      </c>
      <c r="K26" s="186" t="s">
        <v>123</v>
      </c>
      <c r="L26" s="201">
        <v>21</v>
      </c>
      <c r="M26" s="202">
        <v>0</v>
      </c>
      <c r="N26" s="201">
        <f>(P26-L26)/2</f>
        <v>23</v>
      </c>
      <c r="O26" s="201">
        <v>23</v>
      </c>
      <c r="P26" s="202">
        <v>67</v>
      </c>
      <c r="Q26" s="200" t="s">
        <v>61</v>
      </c>
      <c r="R26" s="190" t="s">
        <v>124</v>
      </c>
      <c r="S26" s="192" t="s">
        <v>125</v>
      </c>
      <c r="T26" s="192" t="s">
        <v>126</v>
      </c>
      <c r="U26" s="192" t="s">
        <v>127</v>
      </c>
      <c r="V26" s="203"/>
      <c r="W26" s="203"/>
      <c r="X26" s="203"/>
      <c r="Y26" s="173"/>
      <c r="Z26" s="204"/>
      <c r="AA26" s="82" t="str">
        <f>$G$26</f>
        <v>Actuaciones de establecimiento de comercio anteriores a la ley 1801/2016 archivadas en la vigencia 2018</v>
      </c>
      <c r="AB26" s="174">
        <f t="shared" si="0"/>
        <v>21</v>
      </c>
      <c r="AC26" s="84">
        <v>21</v>
      </c>
      <c r="AD26" s="175">
        <f>AC26/AB26</f>
        <v>1</v>
      </c>
      <c r="AE26" s="86" t="s">
        <v>133</v>
      </c>
      <c r="AF26" s="86" t="s">
        <v>129</v>
      </c>
      <c r="AG26" s="82" t="str">
        <f>$G$26</f>
        <v>Actuaciones de establecimiento de comercio anteriores a la ley 1801/2016 archivadas en la vigencia 2018</v>
      </c>
      <c r="AH26" s="83">
        <f t="shared" si="1"/>
        <v>0</v>
      </c>
      <c r="AI26" s="174"/>
      <c r="AJ26" s="85" t="e">
        <f t="shared" si="6"/>
        <v>#DIV/0!</v>
      </c>
      <c r="AK26" s="82"/>
      <c r="AL26" s="82"/>
      <c r="AM26" s="82" t="str">
        <f>$G$26</f>
        <v>Actuaciones de establecimiento de comercio anteriores a la ley 1801/2016 archivadas en la vigencia 2018</v>
      </c>
      <c r="AN26" s="83">
        <f t="shared" si="2"/>
        <v>23</v>
      </c>
      <c r="AO26" s="174"/>
      <c r="AP26" s="85">
        <f t="shared" si="7"/>
        <v>0</v>
      </c>
      <c r="AQ26" s="82"/>
      <c r="AR26" s="82"/>
      <c r="AS26" s="82" t="str">
        <f>$G$26</f>
        <v>Actuaciones de establecimiento de comercio anteriores a la ley 1801/2016 archivadas en la vigencia 2018</v>
      </c>
      <c r="AT26" s="83">
        <f t="shared" si="3"/>
        <v>23</v>
      </c>
      <c r="AU26" s="174"/>
      <c r="AV26" s="85">
        <f t="shared" si="8"/>
        <v>0</v>
      </c>
      <c r="AW26" s="80"/>
      <c r="AX26" s="82"/>
      <c r="AY26" s="82" t="str">
        <f>$G$26</f>
        <v>Actuaciones de establecimiento de comercio anteriores a la ley 1801/2016 archivadas en la vigencia 2018</v>
      </c>
      <c r="AZ26" s="83">
        <f t="shared" si="4"/>
        <v>67</v>
      </c>
      <c r="BA26" s="174"/>
      <c r="BB26" s="85">
        <f t="shared" si="9"/>
        <v>0</v>
      </c>
      <c r="BC26" s="195">
        <f t="shared" si="5"/>
        <v>0</v>
      </c>
      <c r="BD26" s="196"/>
    </row>
    <row r="27" spans="1:56" ht="93.75" customHeight="1" thickBot="1" x14ac:dyDescent="0.35">
      <c r="A27" s="67">
        <v>10</v>
      </c>
      <c r="B27" s="95"/>
      <c r="C27" s="205"/>
      <c r="D27" s="106" t="s">
        <v>134</v>
      </c>
      <c r="E27" s="206">
        <v>0.02</v>
      </c>
      <c r="F27" s="207" t="s">
        <v>56</v>
      </c>
      <c r="G27" s="208" t="s">
        <v>135</v>
      </c>
      <c r="H27" s="208" t="s">
        <v>136</v>
      </c>
      <c r="I27" s="101">
        <v>20</v>
      </c>
      <c r="J27" s="75" t="s">
        <v>71</v>
      </c>
      <c r="K27" s="75" t="s">
        <v>137</v>
      </c>
      <c r="L27" s="209">
        <v>4</v>
      </c>
      <c r="M27" s="209">
        <v>5</v>
      </c>
      <c r="N27" s="209">
        <v>5</v>
      </c>
      <c r="O27" s="209">
        <v>6</v>
      </c>
      <c r="P27" s="209">
        <v>20</v>
      </c>
      <c r="Q27" s="72" t="s">
        <v>61</v>
      </c>
      <c r="R27" s="99" t="s">
        <v>138</v>
      </c>
      <c r="S27" s="72" t="s">
        <v>139</v>
      </c>
      <c r="T27" s="99" t="s">
        <v>140</v>
      </c>
      <c r="U27" s="99"/>
      <c r="V27" s="99"/>
      <c r="W27" s="99"/>
      <c r="X27" s="99"/>
      <c r="Y27" s="173"/>
      <c r="Z27" s="105"/>
      <c r="AA27" s="82" t="str">
        <f>$G$27</f>
        <v>Acciones de Control u Operativos en Materia de Urbanimos Relacionados con la Integridad del Espacio Público Realizados</v>
      </c>
      <c r="AB27" s="174">
        <f t="shared" si="0"/>
        <v>4</v>
      </c>
      <c r="AC27" s="84">
        <v>2</v>
      </c>
      <c r="AD27" s="175">
        <v>1</v>
      </c>
      <c r="AE27" s="86" t="s">
        <v>141</v>
      </c>
      <c r="AF27" s="86" t="s">
        <v>142</v>
      </c>
      <c r="AG27" s="87" t="str">
        <f>$G$27</f>
        <v>Acciones de Control u Operativos en Materia de Urbanimos Relacionados con la Integridad del Espacio Público Realizados</v>
      </c>
      <c r="AH27" s="165">
        <f t="shared" si="1"/>
        <v>5</v>
      </c>
      <c r="AI27" s="89">
        <v>4</v>
      </c>
      <c r="AJ27" s="90">
        <f t="shared" si="6"/>
        <v>0.8</v>
      </c>
      <c r="AK27" s="72" t="s">
        <v>564</v>
      </c>
      <c r="AL27" s="72" t="s">
        <v>142</v>
      </c>
      <c r="AM27" s="87" t="str">
        <f>$G$27</f>
        <v>Acciones de Control u Operativos en Materia de Urbanimos Relacionados con la Integridad del Espacio Público Realizados</v>
      </c>
      <c r="AN27" s="165">
        <f t="shared" si="2"/>
        <v>5</v>
      </c>
      <c r="AO27" s="89"/>
      <c r="AP27" s="90">
        <f t="shared" si="7"/>
        <v>0</v>
      </c>
      <c r="AQ27" s="72"/>
      <c r="AR27" s="72"/>
      <c r="AS27" s="87" t="str">
        <f>$G$27</f>
        <v>Acciones de Control u Operativos en Materia de Urbanimos Relacionados con la Integridad del Espacio Público Realizados</v>
      </c>
      <c r="AT27" s="165">
        <f t="shared" si="3"/>
        <v>6</v>
      </c>
      <c r="AU27" s="89"/>
      <c r="AV27" s="90">
        <f t="shared" si="8"/>
        <v>0</v>
      </c>
      <c r="AW27" s="91"/>
      <c r="AX27" s="72"/>
      <c r="AY27" s="87" t="str">
        <f>$G$27</f>
        <v>Acciones de Control u Operativos en Materia de Urbanimos Relacionados con la Integridad del Espacio Público Realizados</v>
      </c>
      <c r="AZ27" s="165">
        <f t="shared" si="4"/>
        <v>20</v>
      </c>
      <c r="BA27" s="89"/>
      <c r="BB27" s="90">
        <f t="shared" si="9"/>
        <v>0</v>
      </c>
      <c r="BC27" s="92">
        <f t="shared" si="5"/>
        <v>0</v>
      </c>
      <c r="BD27" s="93"/>
    </row>
    <row r="28" spans="1:56" ht="93.75" customHeight="1" thickBot="1" x14ac:dyDescent="0.35">
      <c r="A28" s="94">
        <v>11</v>
      </c>
      <c r="B28" s="95"/>
      <c r="C28" s="205"/>
      <c r="D28" s="106" t="s">
        <v>143</v>
      </c>
      <c r="E28" s="206">
        <v>0.02</v>
      </c>
      <c r="F28" s="207" t="s">
        <v>56</v>
      </c>
      <c r="G28" s="208" t="s">
        <v>144</v>
      </c>
      <c r="H28" s="208" t="s">
        <v>145</v>
      </c>
      <c r="I28" s="101">
        <v>42</v>
      </c>
      <c r="J28" s="75" t="s">
        <v>71</v>
      </c>
      <c r="K28" s="75" t="s">
        <v>146</v>
      </c>
      <c r="L28" s="209">
        <v>9</v>
      </c>
      <c r="M28" s="209">
        <v>9</v>
      </c>
      <c r="N28" s="209">
        <v>9</v>
      </c>
      <c r="O28" s="209">
        <v>15</v>
      </c>
      <c r="P28" s="209">
        <f>SUM(L28:O28)</f>
        <v>42</v>
      </c>
      <c r="Q28" s="72" t="s">
        <v>61</v>
      </c>
      <c r="R28" s="99" t="s">
        <v>138</v>
      </c>
      <c r="S28" s="72" t="s">
        <v>139</v>
      </c>
      <c r="T28" s="99" t="s">
        <v>140</v>
      </c>
      <c r="U28" s="99"/>
      <c r="V28" s="99"/>
      <c r="W28" s="99"/>
      <c r="X28" s="99"/>
      <c r="Y28" s="173"/>
      <c r="Z28" s="105"/>
      <c r="AA28" s="82" t="str">
        <f>$G$28</f>
        <v>Acciones de Control u Operativos en materia de actividad economica Realizados</v>
      </c>
      <c r="AB28" s="174">
        <f t="shared" si="0"/>
        <v>9</v>
      </c>
      <c r="AC28" s="84">
        <v>14</v>
      </c>
      <c r="AD28" s="210">
        <v>1</v>
      </c>
      <c r="AE28" s="211" t="s">
        <v>147</v>
      </c>
      <c r="AF28" s="86" t="s">
        <v>142</v>
      </c>
      <c r="AG28" s="87" t="str">
        <f>$G$28</f>
        <v>Acciones de Control u Operativos en materia de actividad economica Realizados</v>
      </c>
      <c r="AH28" s="165">
        <f t="shared" si="1"/>
        <v>9</v>
      </c>
      <c r="AI28" s="89">
        <v>13</v>
      </c>
      <c r="AJ28" s="90">
        <f t="shared" si="6"/>
        <v>1.4444444444444444</v>
      </c>
      <c r="AK28" s="72" t="s">
        <v>364</v>
      </c>
      <c r="AL28" s="72" t="s">
        <v>142</v>
      </c>
      <c r="AM28" s="87" t="str">
        <f>$G$28</f>
        <v>Acciones de Control u Operativos en materia de actividad economica Realizados</v>
      </c>
      <c r="AN28" s="165">
        <f t="shared" si="2"/>
        <v>9</v>
      </c>
      <c r="AO28" s="89"/>
      <c r="AP28" s="90">
        <f t="shared" si="7"/>
        <v>0</v>
      </c>
      <c r="AQ28" s="72"/>
      <c r="AR28" s="72"/>
      <c r="AS28" s="87" t="str">
        <f>$G$28</f>
        <v>Acciones de Control u Operativos en materia de actividad economica Realizados</v>
      </c>
      <c r="AT28" s="165">
        <f t="shared" si="3"/>
        <v>15</v>
      </c>
      <c r="AU28" s="89"/>
      <c r="AV28" s="90">
        <f t="shared" si="8"/>
        <v>0</v>
      </c>
      <c r="AW28" s="91"/>
      <c r="AX28" s="72"/>
      <c r="AY28" s="87" t="str">
        <f>$G$28</f>
        <v>Acciones de Control u Operativos en materia de actividad economica Realizados</v>
      </c>
      <c r="AZ28" s="165">
        <f t="shared" si="4"/>
        <v>42</v>
      </c>
      <c r="BA28" s="89"/>
      <c r="BB28" s="90">
        <f t="shared" si="9"/>
        <v>0</v>
      </c>
      <c r="BC28" s="92">
        <f t="shared" si="5"/>
        <v>0</v>
      </c>
      <c r="BD28" s="93"/>
    </row>
    <row r="29" spans="1:56" ht="93.75" customHeight="1" thickBot="1" x14ac:dyDescent="0.35">
      <c r="A29" s="67">
        <v>12</v>
      </c>
      <c r="B29" s="95"/>
      <c r="C29" s="205"/>
      <c r="D29" s="106" t="s">
        <v>148</v>
      </c>
      <c r="E29" s="206">
        <v>0.02</v>
      </c>
      <c r="F29" s="207" t="s">
        <v>56</v>
      </c>
      <c r="G29" s="208" t="s">
        <v>149</v>
      </c>
      <c r="H29" s="208" t="s">
        <v>150</v>
      </c>
      <c r="I29" s="101">
        <v>24</v>
      </c>
      <c r="J29" s="75" t="s">
        <v>71</v>
      </c>
      <c r="K29" s="75" t="s">
        <v>151</v>
      </c>
      <c r="L29" s="209">
        <v>6</v>
      </c>
      <c r="M29" s="209">
        <v>6</v>
      </c>
      <c r="N29" s="209">
        <v>6</v>
      </c>
      <c r="O29" s="209">
        <v>6</v>
      </c>
      <c r="P29" s="209">
        <f>SUM(L29:O29)</f>
        <v>24</v>
      </c>
      <c r="Q29" s="72" t="s">
        <v>61</v>
      </c>
      <c r="R29" s="99" t="s">
        <v>138</v>
      </c>
      <c r="S29" s="72" t="s">
        <v>139</v>
      </c>
      <c r="T29" s="99" t="s">
        <v>140</v>
      </c>
      <c r="U29" s="99"/>
      <c r="V29" s="99"/>
      <c r="W29" s="99"/>
      <c r="X29" s="99"/>
      <c r="Y29" s="173"/>
      <c r="Z29" s="105"/>
      <c r="AA29" s="82" t="str">
        <f>$G$29</f>
        <v>Acciones de control u operativos en materia de urbanismo relacionados con la integridad urbanistica Realizados</v>
      </c>
      <c r="AB29" s="174">
        <f t="shared" si="0"/>
        <v>6</v>
      </c>
      <c r="AC29" s="84">
        <v>12</v>
      </c>
      <c r="AD29" s="175">
        <v>1</v>
      </c>
      <c r="AE29" s="86" t="s">
        <v>152</v>
      </c>
      <c r="AF29" s="86" t="s">
        <v>142</v>
      </c>
      <c r="AG29" s="87" t="str">
        <f>$G$29</f>
        <v>Acciones de control u operativos en materia de urbanismo relacionados con la integridad urbanistica Realizados</v>
      </c>
      <c r="AH29" s="165">
        <f t="shared" si="1"/>
        <v>6</v>
      </c>
      <c r="AI29" s="89">
        <v>7</v>
      </c>
      <c r="AJ29" s="90">
        <f t="shared" si="6"/>
        <v>1.1666666666666667</v>
      </c>
      <c r="AK29" s="72" t="s">
        <v>365</v>
      </c>
      <c r="AL29" s="72" t="s">
        <v>142</v>
      </c>
      <c r="AM29" s="87" t="str">
        <f>$G$29</f>
        <v>Acciones de control u operativos en materia de urbanismo relacionados con la integridad urbanistica Realizados</v>
      </c>
      <c r="AN29" s="165">
        <f t="shared" si="2"/>
        <v>6</v>
      </c>
      <c r="AO29" s="89"/>
      <c r="AP29" s="90">
        <f t="shared" si="7"/>
        <v>0</v>
      </c>
      <c r="AQ29" s="72"/>
      <c r="AR29" s="72"/>
      <c r="AS29" s="87" t="str">
        <f>$G$29</f>
        <v>Acciones de control u operativos en materia de urbanismo relacionados con la integridad urbanistica Realizados</v>
      </c>
      <c r="AT29" s="165">
        <f t="shared" si="3"/>
        <v>6</v>
      </c>
      <c r="AU29" s="89"/>
      <c r="AV29" s="90">
        <f t="shared" si="8"/>
        <v>0</v>
      </c>
      <c r="AW29" s="91"/>
      <c r="AX29" s="72"/>
      <c r="AY29" s="87" t="str">
        <f>$G$29</f>
        <v>Acciones de control u operativos en materia de urbanismo relacionados con la integridad urbanistica Realizados</v>
      </c>
      <c r="AZ29" s="165">
        <f t="shared" si="4"/>
        <v>24</v>
      </c>
      <c r="BA29" s="89"/>
      <c r="BB29" s="90">
        <f t="shared" si="9"/>
        <v>0</v>
      </c>
      <c r="BC29" s="92">
        <f t="shared" si="5"/>
        <v>0</v>
      </c>
      <c r="BD29" s="93"/>
    </row>
    <row r="30" spans="1:56" ht="116.25" customHeight="1" thickBot="1" x14ac:dyDescent="0.35">
      <c r="A30" s="94">
        <v>13</v>
      </c>
      <c r="B30" s="95"/>
      <c r="C30" s="205"/>
      <c r="D30" s="106" t="s">
        <v>153</v>
      </c>
      <c r="E30" s="206">
        <v>0.02</v>
      </c>
      <c r="F30" s="207" t="s">
        <v>56</v>
      </c>
      <c r="G30" s="208" t="s">
        <v>154</v>
      </c>
      <c r="H30" s="208" t="s">
        <v>155</v>
      </c>
      <c r="I30" s="101">
        <v>12</v>
      </c>
      <c r="J30" s="75" t="s">
        <v>71</v>
      </c>
      <c r="K30" s="75" t="s">
        <v>156</v>
      </c>
      <c r="L30" s="209">
        <v>2</v>
      </c>
      <c r="M30" s="209">
        <v>3</v>
      </c>
      <c r="N30" s="209">
        <v>3</v>
      </c>
      <c r="O30" s="209">
        <v>4</v>
      </c>
      <c r="P30" s="209">
        <f>SUM(L30:O30)</f>
        <v>12</v>
      </c>
      <c r="Q30" s="72" t="s">
        <v>61</v>
      </c>
      <c r="R30" s="99" t="s">
        <v>138</v>
      </c>
      <c r="S30" s="72" t="s">
        <v>139</v>
      </c>
      <c r="T30" s="99" t="s">
        <v>140</v>
      </c>
      <c r="U30" s="99"/>
      <c r="V30" s="99"/>
      <c r="W30" s="99"/>
      <c r="X30" s="99"/>
      <c r="Y30" s="173"/>
      <c r="Z30" s="105"/>
      <c r="AA30" s="82" t="str">
        <f>$G$30</f>
        <v>Acciones de control u operativos en materia de ambiente, mineria y relaciones con los animales Realizados</v>
      </c>
      <c r="AB30" s="174">
        <f t="shared" si="0"/>
        <v>2</v>
      </c>
      <c r="AC30" s="84">
        <v>3</v>
      </c>
      <c r="AD30" s="175">
        <v>1</v>
      </c>
      <c r="AE30" s="86" t="s">
        <v>157</v>
      </c>
      <c r="AF30" s="86" t="s">
        <v>142</v>
      </c>
      <c r="AG30" s="87" t="str">
        <f>$G$30</f>
        <v>Acciones de control u operativos en materia de ambiente, mineria y relaciones con los animales Realizados</v>
      </c>
      <c r="AH30" s="165">
        <f t="shared" si="1"/>
        <v>3</v>
      </c>
      <c r="AI30" s="89">
        <v>3</v>
      </c>
      <c r="AJ30" s="90">
        <f t="shared" si="6"/>
        <v>1</v>
      </c>
      <c r="AK30" s="72" t="s">
        <v>570</v>
      </c>
      <c r="AL30" s="72" t="s">
        <v>142</v>
      </c>
      <c r="AM30" s="87" t="str">
        <f>$G$30</f>
        <v>Acciones de control u operativos en materia de ambiente, mineria y relaciones con los animales Realizados</v>
      </c>
      <c r="AN30" s="165">
        <f t="shared" si="2"/>
        <v>3</v>
      </c>
      <c r="AO30" s="89"/>
      <c r="AP30" s="90">
        <f t="shared" si="7"/>
        <v>0</v>
      </c>
      <c r="AQ30" s="72"/>
      <c r="AR30" s="72"/>
      <c r="AS30" s="87" t="str">
        <f>$G$30</f>
        <v>Acciones de control u operativos en materia de ambiente, mineria y relaciones con los animales Realizados</v>
      </c>
      <c r="AT30" s="165">
        <f t="shared" si="3"/>
        <v>4</v>
      </c>
      <c r="AU30" s="89"/>
      <c r="AV30" s="90">
        <f t="shared" si="8"/>
        <v>0</v>
      </c>
      <c r="AW30" s="91"/>
      <c r="AX30" s="72"/>
      <c r="AY30" s="87" t="str">
        <f>$G$30</f>
        <v>Acciones de control u operativos en materia de ambiente, mineria y relaciones con los animales Realizados</v>
      </c>
      <c r="AZ30" s="165">
        <f t="shared" si="4"/>
        <v>12</v>
      </c>
      <c r="BA30" s="89"/>
      <c r="BB30" s="90">
        <f t="shared" si="9"/>
        <v>0</v>
      </c>
      <c r="BC30" s="92">
        <f t="shared" si="5"/>
        <v>0</v>
      </c>
      <c r="BD30" s="93"/>
    </row>
    <row r="31" spans="1:56" ht="93.75" customHeight="1" thickBot="1" x14ac:dyDescent="0.35">
      <c r="A31" s="67">
        <v>14</v>
      </c>
      <c r="B31" s="95"/>
      <c r="C31" s="205"/>
      <c r="D31" s="106" t="s">
        <v>158</v>
      </c>
      <c r="E31" s="206">
        <v>0.02</v>
      </c>
      <c r="F31" s="207" t="s">
        <v>56</v>
      </c>
      <c r="G31" s="208" t="s">
        <v>159</v>
      </c>
      <c r="H31" s="208" t="s">
        <v>160</v>
      </c>
      <c r="I31" s="101">
        <v>12</v>
      </c>
      <c r="J31" s="75" t="s">
        <v>71</v>
      </c>
      <c r="K31" s="75" t="s">
        <v>161</v>
      </c>
      <c r="L31" s="209"/>
      <c r="M31" s="209">
        <v>1</v>
      </c>
      <c r="N31" s="209"/>
      <c r="O31" s="209">
        <v>11</v>
      </c>
      <c r="P31" s="209">
        <f>SUM(L31:O31)</f>
        <v>12</v>
      </c>
      <c r="Q31" s="72" t="s">
        <v>61</v>
      </c>
      <c r="R31" s="99" t="s">
        <v>138</v>
      </c>
      <c r="S31" s="72" t="s">
        <v>139</v>
      </c>
      <c r="T31" s="99" t="s">
        <v>140</v>
      </c>
      <c r="U31" s="99"/>
      <c r="V31" s="99"/>
      <c r="W31" s="99"/>
      <c r="X31" s="99"/>
      <c r="Y31" s="173"/>
      <c r="Z31" s="105"/>
      <c r="AA31" s="82" t="str">
        <f>$G$31</f>
        <v>Acciones de control u operativos en materia de convivencia relacionados con articulos pirotécnicos y sustancias peligrosas Realizados</v>
      </c>
      <c r="AB31" s="174">
        <f t="shared" si="0"/>
        <v>0</v>
      </c>
      <c r="AC31" s="84" t="s">
        <v>162</v>
      </c>
      <c r="AD31" s="84" t="s">
        <v>162</v>
      </c>
      <c r="AE31" s="84" t="s">
        <v>162</v>
      </c>
      <c r="AF31" s="86" t="s">
        <v>163</v>
      </c>
      <c r="AG31" s="87" t="str">
        <f>$G$31</f>
        <v>Acciones de control u operativos en materia de convivencia relacionados con articulos pirotécnicos y sustancias peligrosas Realizados</v>
      </c>
      <c r="AH31" s="165">
        <f t="shared" si="1"/>
        <v>1</v>
      </c>
      <c r="AI31" s="89">
        <v>0</v>
      </c>
      <c r="AJ31" s="90">
        <f t="shared" si="6"/>
        <v>0</v>
      </c>
      <c r="AK31" s="72" t="s">
        <v>162</v>
      </c>
      <c r="AL31" s="72" t="s">
        <v>163</v>
      </c>
      <c r="AM31" s="87" t="str">
        <f>$G$31</f>
        <v>Acciones de control u operativos en materia de convivencia relacionados con articulos pirotécnicos y sustancias peligrosas Realizados</v>
      </c>
      <c r="AN31" s="165">
        <f t="shared" si="2"/>
        <v>0</v>
      </c>
      <c r="AO31" s="89"/>
      <c r="AP31" s="90" t="e">
        <f t="shared" si="7"/>
        <v>#DIV/0!</v>
      </c>
      <c r="AQ31" s="72"/>
      <c r="AR31" s="72"/>
      <c r="AS31" s="87" t="str">
        <f>$G$31</f>
        <v>Acciones de control u operativos en materia de convivencia relacionados con articulos pirotécnicos y sustancias peligrosas Realizados</v>
      </c>
      <c r="AT31" s="165">
        <f t="shared" si="3"/>
        <v>11</v>
      </c>
      <c r="AU31" s="89"/>
      <c r="AV31" s="90">
        <f t="shared" si="8"/>
        <v>0</v>
      </c>
      <c r="AW31" s="91"/>
      <c r="AX31" s="72"/>
      <c r="AY31" s="87" t="str">
        <f>$G$31</f>
        <v>Acciones de control u operativos en materia de convivencia relacionados con articulos pirotécnicos y sustancias peligrosas Realizados</v>
      </c>
      <c r="AZ31" s="165">
        <f t="shared" si="4"/>
        <v>12</v>
      </c>
      <c r="BA31" s="89"/>
      <c r="BB31" s="90">
        <f t="shared" si="9"/>
        <v>0</v>
      </c>
      <c r="BC31" s="92">
        <f t="shared" si="5"/>
        <v>0</v>
      </c>
      <c r="BD31" s="93"/>
    </row>
    <row r="32" spans="1:56" ht="93.75" customHeight="1" thickBot="1" x14ac:dyDescent="0.35">
      <c r="A32" s="94">
        <v>15</v>
      </c>
      <c r="B32" s="95"/>
      <c r="C32" s="205"/>
      <c r="D32" s="212" t="s">
        <v>164</v>
      </c>
      <c r="E32" s="213">
        <v>0.02</v>
      </c>
      <c r="F32" s="214" t="s">
        <v>56</v>
      </c>
      <c r="G32" s="215" t="s">
        <v>165</v>
      </c>
      <c r="H32" s="216" t="s">
        <v>166</v>
      </c>
      <c r="I32" s="214" t="s">
        <v>167</v>
      </c>
      <c r="J32" s="214" t="s">
        <v>92</v>
      </c>
      <c r="K32" s="214" t="s">
        <v>168</v>
      </c>
      <c r="L32" s="217"/>
      <c r="M32" s="217"/>
      <c r="N32" s="217">
        <v>0.85</v>
      </c>
      <c r="O32" s="217">
        <v>0.85</v>
      </c>
      <c r="P32" s="217">
        <v>0.85</v>
      </c>
      <c r="Q32" s="214" t="s">
        <v>61</v>
      </c>
      <c r="R32" s="218" t="s">
        <v>169</v>
      </c>
      <c r="S32" s="218" t="s">
        <v>125</v>
      </c>
      <c r="T32" s="218" t="s">
        <v>170</v>
      </c>
      <c r="U32" s="218" t="s">
        <v>127</v>
      </c>
      <c r="V32" s="99"/>
      <c r="W32" s="99"/>
      <c r="X32" s="99"/>
      <c r="Y32" s="173"/>
      <c r="Z32" s="105"/>
      <c r="AA32" s="82" t="str">
        <f>$G$32</f>
        <v>Porcentaje de auto que avocan conocimiento</v>
      </c>
      <c r="AB32" s="150">
        <f t="shared" si="0"/>
        <v>0</v>
      </c>
      <c r="AC32" s="84" t="s">
        <v>162</v>
      </c>
      <c r="AD32" s="84" t="s">
        <v>162</v>
      </c>
      <c r="AE32" s="84" t="s">
        <v>162</v>
      </c>
      <c r="AF32" s="84" t="s">
        <v>162</v>
      </c>
      <c r="AG32" s="87" t="str">
        <f>$G$32</f>
        <v>Porcentaje de auto que avocan conocimiento</v>
      </c>
      <c r="AH32" s="88">
        <f t="shared" si="1"/>
        <v>0</v>
      </c>
      <c r="AI32" s="89">
        <v>100</v>
      </c>
      <c r="AJ32" s="90" t="e">
        <f t="shared" si="6"/>
        <v>#DIV/0!</v>
      </c>
      <c r="AK32" s="72" t="s">
        <v>572</v>
      </c>
      <c r="AL32" s="72" t="s">
        <v>162</v>
      </c>
      <c r="AM32" s="87" t="str">
        <f>$G$32</f>
        <v>Porcentaje de auto que avocan conocimiento</v>
      </c>
      <c r="AN32" s="88">
        <f t="shared" si="2"/>
        <v>0.85</v>
      </c>
      <c r="AO32" s="89"/>
      <c r="AP32" s="90">
        <f t="shared" si="7"/>
        <v>0</v>
      </c>
      <c r="AQ32" s="72"/>
      <c r="AR32" s="72"/>
      <c r="AS32" s="87" t="str">
        <f>$G$32</f>
        <v>Porcentaje de auto que avocan conocimiento</v>
      </c>
      <c r="AT32" s="88">
        <f t="shared" si="3"/>
        <v>0.85</v>
      </c>
      <c r="AU32" s="89"/>
      <c r="AV32" s="90">
        <f t="shared" si="8"/>
        <v>0</v>
      </c>
      <c r="AW32" s="91"/>
      <c r="AX32" s="72"/>
      <c r="AY32" s="87" t="str">
        <f>$G$32</f>
        <v>Porcentaje de auto que avocan conocimiento</v>
      </c>
      <c r="AZ32" s="88">
        <f t="shared" si="4"/>
        <v>0.85</v>
      </c>
      <c r="BA32" s="89"/>
      <c r="BB32" s="90">
        <f t="shared" si="9"/>
        <v>0</v>
      </c>
      <c r="BC32" s="92">
        <f t="shared" si="5"/>
        <v>0</v>
      </c>
      <c r="BD32" s="93"/>
    </row>
    <row r="33" spans="1:56" ht="93.75" customHeight="1" thickBot="1" x14ac:dyDescent="0.35">
      <c r="A33" s="219"/>
      <c r="B33" s="95"/>
      <c r="C33" s="205"/>
      <c r="D33" s="220" t="s">
        <v>171</v>
      </c>
      <c r="E33" s="213">
        <v>0.02</v>
      </c>
      <c r="F33" s="214" t="s">
        <v>56</v>
      </c>
      <c r="G33" s="215" t="s">
        <v>172</v>
      </c>
      <c r="H33" s="221" t="s">
        <v>173</v>
      </c>
      <c r="I33" s="214" t="s">
        <v>167</v>
      </c>
      <c r="J33" s="214" t="s">
        <v>174</v>
      </c>
      <c r="K33" s="214" t="s">
        <v>175</v>
      </c>
      <c r="L33" s="217">
        <v>0</v>
      </c>
      <c r="M33" s="217">
        <v>0</v>
      </c>
      <c r="N33" s="217">
        <v>0.3</v>
      </c>
      <c r="O33" s="217">
        <v>0.5</v>
      </c>
      <c r="P33" s="217">
        <v>0.5</v>
      </c>
      <c r="Q33" s="214" t="s">
        <v>61</v>
      </c>
      <c r="R33" s="218"/>
      <c r="S33" s="218" t="s">
        <v>176</v>
      </c>
      <c r="T33" s="218"/>
      <c r="U33" s="218" t="s">
        <v>177</v>
      </c>
      <c r="V33" s="110"/>
      <c r="W33" s="110"/>
      <c r="X33" s="110"/>
      <c r="Y33" s="173"/>
      <c r="Z33" s="112"/>
      <c r="AA33" s="82" t="str">
        <f>$G$33</f>
        <v>Porcentaje de actuaciones policivas resuletas</v>
      </c>
      <c r="AB33" s="150">
        <f t="shared" si="0"/>
        <v>0</v>
      </c>
      <c r="AC33" s="151"/>
      <c r="AD33" s="114"/>
      <c r="AE33" s="86"/>
      <c r="AF33" s="86"/>
      <c r="AG33" s="87"/>
      <c r="AH33" s="88"/>
      <c r="AI33" s="89">
        <f>59/802</f>
        <v>7.3566084788029923E-2</v>
      </c>
      <c r="AJ33" s="90"/>
      <c r="AK33" s="72" t="s">
        <v>558</v>
      </c>
      <c r="AL33" s="72" t="s">
        <v>573</v>
      </c>
      <c r="AM33" s="87"/>
      <c r="AN33" s="88"/>
      <c r="AO33" s="89"/>
      <c r="AP33" s="90"/>
      <c r="AQ33" s="72"/>
      <c r="AR33" s="72"/>
      <c r="AS33" s="87"/>
      <c r="AT33" s="88"/>
      <c r="AU33" s="89"/>
      <c r="AV33" s="90"/>
      <c r="AW33" s="91"/>
      <c r="AX33" s="72"/>
      <c r="AY33" s="87"/>
      <c r="AZ33" s="88"/>
      <c r="BA33" s="89"/>
      <c r="BB33" s="90"/>
      <c r="BC33" s="92"/>
      <c r="BD33" s="93"/>
    </row>
    <row r="34" spans="1:56" s="144" customFormat="1" ht="50.25" customHeight="1" thickBot="1" x14ac:dyDescent="0.25">
      <c r="A34" s="119"/>
      <c r="B34" s="95"/>
      <c r="C34" s="222"/>
      <c r="D34" s="121" t="s">
        <v>87</v>
      </c>
      <c r="E34" s="153">
        <v>0.18</v>
      </c>
      <c r="F34" s="154"/>
      <c r="G34" s="155"/>
      <c r="H34" s="156"/>
      <c r="I34" s="157"/>
      <c r="J34" s="127"/>
      <c r="K34" s="127"/>
      <c r="L34" s="158"/>
      <c r="M34" s="158"/>
      <c r="N34" s="158"/>
      <c r="O34" s="128"/>
      <c r="P34" s="128"/>
      <c r="Q34" s="129"/>
      <c r="R34" s="129"/>
      <c r="S34" s="159"/>
      <c r="T34" s="159"/>
      <c r="U34" s="129"/>
      <c r="V34" s="129"/>
      <c r="W34" s="129"/>
      <c r="X34" s="129"/>
      <c r="Y34" s="130"/>
      <c r="Z34" s="131"/>
      <c r="AA34" s="132"/>
      <c r="AB34" s="133"/>
      <c r="AC34" s="134"/>
      <c r="AD34" s="135"/>
      <c r="AE34" s="136"/>
      <c r="AF34" s="136"/>
      <c r="AG34" s="137"/>
      <c r="AH34" s="138"/>
      <c r="AI34" s="139"/>
      <c r="AJ34" s="140"/>
      <c r="AK34" s="129"/>
      <c r="AL34" s="129"/>
      <c r="AM34" s="137"/>
      <c r="AN34" s="138"/>
      <c r="AO34" s="139"/>
      <c r="AP34" s="140"/>
      <c r="AQ34" s="129"/>
      <c r="AR34" s="129"/>
      <c r="AS34" s="137"/>
      <c r="AT34" s="138">
        <f t="shared" si="3"/>
        <v>0</v>
      </c>
      <c r="AU34" s="139"/>
      <c r="AV34" s="140"/>
      <c r="AW34" s="141"/>
      <c r="AX34" s="129"/>
      <c r="AY34" s="137"/>
      <c r="AZ34" s="138"/>
      <c r="BA34" s="139"/>
      <c r="BB34" s="140"/>
      <c r="BC34" s="142"/>
      <c r="BD34" s="143"/>
    </row>
    <row r="35" spans="1:56" ht="112.5" customHeight="1" thickBot="1" x14ac:dyDescent="0.35">
      <c r="A35" s="67">
        <v>17</v>
      </c>
      <c r="B35" s="95"/>
      <c r="C35" s="223" t="s">
        <v>178</v>
      </c>
      <c r="D35" s="224" t="s">
        <v>179</v>
      </c>
      <c r="E35" s="225">
        <v>0.02</v>
      </c>
      <c r="F35" s="226" t="s">
        <v>68</v>
      </c>
      <c r="G35" s="208" t="s">
        <v>180</v>
      </c>
      <c r="H35" s="208" t="s">
        <v>181</v>
      </c>
      <c r="I35" s="74">
        <v>28492093000</v>
      </c>
      <c r="J35" s="75" t="s">
        <v>174</v>
      </c>
      <c r="K35" s="75" t="s">
        <v>182</v>
      </c>
      <c r="L35" s="77">
        <v>0.15</v>
      </c>
      <c r="M35" s="77">
        <v>0.53</v>
      </c>
      <c r="N35" s="77">
        <v>0.88</v>
      </c>
      <c r="O35" s="77">
        <v>0.95</v>
      </c>
      <c r="P35" s="77">
        <v>0.95</v>
      </c>
      <c r="Q35" s="72" t="s">
        <v>183</v>
      </c>
      <c r="R35" s="72" t="s">
        <v>184</v>
      </c>
      <c r="S35" s="72" t="s">
        <v>185</v>
      </c>
      <c r="T35" s="72" t="s">
        <v>186</v>
      </c>
      <c r="U35" s="72"/>
      <c r="V35" s="72"/>
      <c r="W35" s="72"/>
      <c r="X35" s="72"/>
      <c r="Y35" s="173"/>
      <c r="Z35" s="81"/>
      <c r="AA35" s="82" t="str">
        <f>$G$35</f>
        <v>Porcentaje de Compromisos del Presupuesto de Inversión Directa Disponible a la Vigencia para el FDL</v>
      </c>
      <c r="AB35" s="83">
        <f t="shared" si="0"/>
        <v>0.15</v>
      </c>
      <c r="AC35" s="151">
        <f>7054222198/28492093000</f>
        <v>0.24758525805738454</v>
      </c>
      <c r="AD35" s="114">
        <v>1</v>
      </c>
      <c r="AE35" s="86" t="s">
        <v>187</v>
      </c>
      <c r="AF35" s="86" t="s">
        <v>188</v>
      </c>
      <c r="AG35" s="87" t="str">
        <f>$G$35</f>
        <v>Porcentaje de Compromisos del Presupuesto de Inversión Directa Disponible a la Vigencia para el FDL</v>
      </c>
      <c r="AH35" s="88">
        <f t="shared" si="1"/>
        <v>0.53</v>
      </c>
      <c r="AI35" s="414">
        <f>7970897927/28492093000</f>
        <v>0.2797582447523248</v>
      </c>
      <c r="AJ35" s="90">
        <f t="shared" si="6"/>
        <v>0.52784574481570712</v>
      </c>
      <c r="AK35" s="72" t="s">
        <v>559</v>
      </c>
      <c r="AL35" s="72" t="s">
        <v>188</v>
      </c>
      <c r="AM35" s="87" t="str">
        <f>$G$35</f>
        <v>Porcentaje de Compromisos del Presupuesto de Inversión Directa Disponible a la Vigencia para el FDL</v>
      </c>
      <c r="AN35" s="88">
        <f t="shared" si="2"/>
        <v>0.88</v>
      </c>
      <c r="AO35" s="89"/>
      <c r="AP35" s="90">
        <f t="shared" ref="AP35:AP44" si="10">AO35/AN35</f>
        <v>0</v>
      </c>
      <c r="AQ35" s="72"/>
      <c r="AR35" s="72"/>
      <c r="AS35" s="87" t="str">
        <f>$G$35</f>
        <v>Porcentaje de Compromisos del Presupuesto de Inversión Directa Disponible a la Vigencia para el FDL</v>
      </c>
      <c r="AT35" s="88">
        <f t="shared" si="3"/>
        <v>0.95</v>
      </c>
      <c r="AU35" s="89"/>
      <c r="AV35" s="90">
        <f t="shared" ref="AV35:AV44" si="11">AU35/AT35</f>
        <v>0</v>
      </c>
      <c r="AW35" s="91"/>
      <c r="AX35" s="72"/>
      <c r="AY35" s="87" t="str">
        <f>$G$35</f>
        <v>Porcentaje de Compromisos del Presupuesto de Inversión Directa Disponible a la Vigencia para el FDL</v>
      </c>
      <c r="AZ35" s="88">
        <f t="shared" si="4"/>
        <v>0.95</v>
      </c>
      <c r="BA35" s="89"/>
      <c r="BB35" s="90">
        <f t="shared" ref="BB35:BB44" si="12">BA35/AZ35</f>
        <v>0</v>
      </c>
      <c r="BC35" s="92">
        <f t="shared" si="5"/>
        <v>0</v>
      </c>
      <c r="BD35" s="93"/>
    </row>
    <row r="36" spans="1:56" ht="71.25" customHeight="1" thickBot="1" x14ac:dyDescent="0.35">
      <c r="A36" s="94">
        <v>18</v>
      </c>
      <c r="B36" s="95"/>
      <c r="C36" s="227"/>
      <c r="D36" s="224" t="s">
        <v>189</v>
      </c>
      <c r="E36" s="225">
        <v>0.02</v>
      </c>
      <c r="F36" s="207" t="s">
        <v>56</v>
      </c>
      <c r="G36" s="208" t="s">
        <v>190</v>
      </c>
      <c r="H36" s="208" t="s">
        <v>191</v>
      </c>
      <c r="I36" s="171">
        <v>28492093000</v>
      </c>
      <c r="J36" s="75" t="s">
        <v>59</v>
      </c>
      <c r="K36" s="75" t="s">
        <v>192</v>
      </c>
      <c r="L36" s="102">
        <v>3.0000000000000001E-3</v>
      </c>
      <c r="M36" s="102">
        <v>8.0000000000000002E-3</v>
      </c>
      <c r="N36" s="102">
        <v>0.24</v>
      </c>
      <c r="O36" s="102">
        <v>0.41</v>
      </c>
      <c r="P36" s="102">
        <f>+O36</f>
        <v>0.41</v>
      </c>
      <c r="Q36" s="72" t="s">
        <v>183</v>
      </c>
      <c r="R36" s="72" t="s">
        <v>184</v>
      </c>
      <c r="S36" s="72" t="s">
        <v>193</v>
      </c>
      <c r="T36" s="72" t="s">
        <v>194</v>
      </c>
      <c r="U36" s="103"/>
      <c r="V36" s="103"/>
      <c r="W36" s="103"/>
      <c r="X36" s="103"/>
      <c r="Y36" s="173"/>
      <c r="Z36" s="228"/>
      <c r="AA36" s="82" t="str">
        <f>$G$36</f>
        <v>Porcentaje de Giros de Presupuesto de Inversión Directa Realizados</v>
      </c>
      <c r="AB36" s="150">
        <f t="shared" si="0"/>
        <v>3.0000000000000001E-3</v>
      </c>
      <c r="AC36" s="151">
        <v>1.7000000000000001E-2</v>
      </c>
      <c r="AD36" s="114">
        <v>1</v>
      </c>
      <c r="AE36" s="86" t="s">
        <v>195</v>
      </c>
      <c r="AF36" s="86" t="s">
        <v>196</v>
      </c>
      <c r="AG36" s="87" t="str">
        <f>$G$36</f>
        <v>Porcentaje de Giros de Presupuesto de Inversión Directa Realizados</v>
      </c>
      <c r="AH36" s="88">
        <f t="shared" si="1"/>
        <v>8.0000000000000002E-3</v>
      </c>
      <c r="AI36" s="414">
        <f xml:space="preserve"> 2710942418/28492093000</f>
        <v>9.5147184097707393E-2</v>
      </c>
      <c r="AJ36" s="90">
        <f t="shared" si="6"/>
        <v>11.893398012213424</v>
      </c>
      <c r="AK36" s="72" t="s">
        <v>560</v>
      </c>
      <c r="AL36" s="72" t="s">
        <v>196</v>
      </c>
      <c r="AM36" s="87" t="str">
        <f>$G$36</f>
        <v>Porcentaje de Giros de Presupuesto de Inversión Directa Realizados</v>
      </c>
      <c r="AN36" s="88">
        <f t="shared" si="2"/>
        <v>0.24</v>
      </c>
      <c r="AO36" s="89"/>
      <c r="AP36" s="90">
        <f t="shared" si="10"/>
        <v>0</v>
      </c>
      <c r="AQ36" s="72"/>
      <c r="AR36" s="72"/>
      <c r="AS36" s="87" t="str">
        <f>$G$36</f>
        <v>Porcentaje de Giros de Presupuesto de Inversión Directa Realizados</v>
      </c>
      <c r="AT36" s="88">
        <f t="shared" si="3"/>
        <v>0.41</v>
      </c>
      <c r="AU36" s="89"/>
      <c r="AV36" s="90">
        <f t="shared" si="11"/>
        <v>0</v>
      </c>
      <c r="AW36" s="91"/>
      <c r="AX36" s="72"/>
      <c r="AY36" s="87" t="str">
        <f>$G$36</f>
        <v>Porcentaje de Giros de Presupuesto de Inversión Directa Realizados</v>
      </c>
      <c r="AZ36" s="88">
        <f t="shared" si="4"/>
        <v>0.41</v>
      </c>
      <c r="BA36" s="89"/>
      <c r="BB36" s="90">
        <f t="shared" si="12"/>
        <v>0</v>
      </c>
      <c r="BC36" s="92">
        <f t="shared" si="5"/>
        <v>0</v>
      </c>
      <c r="BD36" s="93"/>
    </row>
    <row r="37" spans="1:56" ht="90.75" customHeight="1" thickBot="1" x14ac:dyDescent="0.35">
      <c r="A37" s="67">
        <v>19</v>
      </c>
      <c r="B37" s="95"/>
      <c r="C37" s="227"/>
      <c r="D37" s="224" t="s">
        <v>197</v>
      </c>
      <c r="E37" s="225">
        <v>0.02</v>
      </c>
      <c r="F37" s="207" t="s">
        <v>56</v>
      </c>
      <c r="G37" s="208" t="s">
        <v>198</v>
      </c>
      <c r="H37" s="208" t="s">
        <v>199</v>
      </c>
      <c r="I37" s="101">
        <v>26905353000</v>
      </c>
      <c r="J37" s="75" t="s">
        <v>59</v>
      </c>
      <c r="K37" s="75" t="s">
        <v>200</v>
      </c>
      <c r="L37" s="102">
        <v>0.18</v>
      </c>
      <c r="M37" s="102">
        <v>0.41</v>
      </c>
      <c r="N37" s="102">
        <v>0.56000000000000005</v>
      </c>
      <c r="O37" s="102">
        <v>0.74</v>
      </c>
      <c r="P37" s="102">
        <f>+O37</f>
        <v>0.74</v>
      </c>
      <c r="Q37" s="72" t="s">
        <v>183</v>
      </c>
      <c r="R37" s="72" t="s">
        <v>184</v>
      </c>
      <c r="S37" s="72" t="s">
        <v>193</v>
      </c>
      <c r="T37" s="72" t="s">
        <v>201</v>
      </c>
      <c r="U37" s="99"/>
      <c r="V37" s="99"/>
      <c r="W37" s="99"/>
      <c r="X37" s="99"/>
      <c r="Y37" s="173"/>
      <c r="Z37" s="105"/>
      <c r="AA37" s="82" t="str">
        <f>$G$37</f>
        <v>Porcentaje de Giros de Presupuesto Comprometido Constituido como Obligaciones por Pagar de la Vigencia 2017 Realizados</v>
      </c>
      <c r="AB37" s="83">
        <f t="shared" si="0"/>
        <v>0.18</v>
      </c>
      <c r="AC37" s="151">
        <f>2815978620/22924997626</f>
        <v>0.12283441272012631</v>
      </c>
      <c r="AD37" s="114">
        <f>AC37/AB37</f>
        <v>0.68241340400070172</v>
      </c>
      <c r="AE37" s="86" t="s">
        <v>202</v>
      </c>
      <c r="AF37" s="86" t="s">
        <v>203</v>
      </c>
      <c r="AG37" s="87" t="str">
        <f>$G$37</f>
        <v>Porcentaje de Giros de Presupuesto Comprometido Constituido como Obligaciones por Pagar de la Vigencia 2017 Realizados</v>
      </c>
      <c r="AH37" s="88">
        <f t="shared" si="1"/>
        <v>0.41</v>
      </c>
      <c r="AI37" s="414">
        <f>5788242952/22924997626</f>
        <v>0.25248608730215794</v>
      </c>
      <c r="AJ37" s="90">
        <f t="shared" si="6"/>
        <v>0.6158197251272145</v>
      </c>
      <c r="AK37" s="72" t="s">
        <v>561</v>
      </c>
      <c r="AL37" s="72" t="s">
        <v>203</v>
      </c>
      <c r="AM37" s="87" t="str">
        <f>$G$37</f>
        <v>Porcentaje de Giros de Presupuesto Comprometido Constituido como Obligaciones por Pagar de la Vigencia 2017 Realizados</v>
      </c>
      <c r="AN37" s="88">
        <f t="shared" si="2"/>
        <v>0.56000000000000005</v>
      </c>
      <c r="AO37" s="89"/>
      <c r="AP37" s="90">
        <f t="shared" si="10"/>
        <v>0</v>
      </c>
      <c r="AQ37" s="72"/>
      <c r="AR37" s="72"/>
      <c r="AS37" s="87" t="str">
        <f>$G$37</f>
        <v>Porcentaje de Giros de Presupuesto Comprometido Constituido como Obligaciones por Pagar de la Vigencia 2017 Realizados</v>
      </c>
      <c r="AT37" s="88">
        <f t="shared" si="3"/>
        <v>0.74</v>
      </c>
      <c r="AU37" s="89"/>
      <c r="AV37" s="90">
        <f t="shared" si="11"/>
        <v>0</v>
      </c>
      <c r="AW37" s="91"/>
      <c r="AX37" s="72"/>
      <c r="AY37" s="87" t="str">
        <f>$G$37</f>
        <v>Porcentaje de Giros de Presupuesto Comprometido Constituido como Obligaciones por Pagar de la Vigencia 2017 Realizados</v>
      </c>
      <c r="AZ37" s="88">
        <f t="shared" si="4"/>
        <v>0.74</v>
      </c>
      <c r="BA37" s="89"/>
      <c r="BB37" s="90">
        <f t="shared" si="12"/>
        <v>0</v>
      </c>
      <c r="BC37" s="92">
        <f t="shared" si="5"/>
        <v>0</v>
      </c>
      <c r="BD37" s="93"/>
    </row>
    <row r="38" spans="1:56" ht="96.75" customHeight="1" thickBot="1" x14ac:dyDescent="0.35">
      <c r="A38" s="94">
        <v>20</v>
      </c>
      <c r="B38" s="95"/>
      <c r="C38" s="227"/>
      <c r="D38" s="224" t="s">
        <v>204</v>
      </c>
      <c r="E38" s="225">
        <v>0.02</v>
      </c>
      <c r="F38" s="207" t="s">
        <v>56</v>
      </c>
      <c r="G38" s="208" t="s">
        <v>205</v>
      </c>
      <c r="H38" s="208" t="s">
        <v>206</v>
      </c>
      <c r="I38" s="101">
        <v>1</v>
      </c>
      <c r="J38" s="75" t="s">
        <v>92</v>
      </c>
      <c r="K38" s="75" t="s">
        <v>207</v>
      </c>
      <c r="L38" s="102">
        <v>1</v>
      </c>
      <c r="M38" s="102">
        <v>1</v>
      </c>
      <c r="N38" s="102">
        <v>1</v>
      </c>
      <c r="O38" s="102">
        <v>1</v>
      </c>
      <c r="P38" s="102">
        <f>+O38</f>
        <v>1</v>
      </c>
      <c r="Q38" s="99" t="s">
        <v>61</v>
      </c>
      <c r="R38" s="72" t="s">
        <v>208</v>
      </c>
      <c r="S38" s="99" t="s">
        <v>84</v>
      </c>
      <c r="T38" s="99" t="s">
        <v>209</v>
      </c>
      <c r="U38" s="99"/>
      <c r="V38" s="99"/>
      <c r="W38" s="99"/>
      <c r="X38" s="99"/>
      <c r="Y38" s="173"/>
      <c r="Z38" s="105"/>
      <c r="AA38" s="82" t="str">
        <f>$G$38</f>
        <v>Porcentaje de Procesos Contractuales de Malla Vial y Parques de la Vigencia 2018 Realizados Utilizando los Pliegos Tipo</v>
      </c>
      <c r="AB38" s="83">
        <f t="shared" si="0"/>
        <v>1</v>
      </c>
      <c r="AC38" s="151">
        <v>1</v>
      </c>
      <c r="AD38" s="114">
        <f>AC38/AB38</f>
        <v>1</v>
      </c>
      <c r="AE38" s="86" t="s">
        <v>210</v>
      </c>
      <c r="AF38" s="86" t="s">
        <v>211</v>
      </c>
      <c r="AG38" s="87" t="str">
        <f>$G$38</f>
        <v>Porcentaje de Procesos Contractuales de Malla Vial y Parques de la Vigencia 2018 Realizados Utilizando los Pliegos Tipo</v>
      </c>
      <c r="AH38" s="88">
        <f t="shared" si="1"/>
        <v>1</v>
      </c>
      <c r="AI38" s="417">
        <v>1</v>
      </c>
      <c r="AJ38" s="90">
        <f t="shared" si="6"/>
        <v>1</v>
      </c>
      <c r="AK38" s="72" t="s">
        <v>562</v>
      </c>
      <c r="AL38" s="72" t="s">
        <v>211</v>
      </c>
      <c r="AM38" s="87" t="str">
        <f>$G$38</f>
        <v>Porcentaje de Procesos Contractuales de Malla Vial y Parques de la Vigencia 2018 Realizados Utilizando los Pliegos Tipo</v>
      </c>
      <c r="AN38" s="88">
        <f t="shared" si="2"/>
        <v>1</v>
      </c>
      <c r="AO38" s="89"/>
      <c r="AP38" s="90">
        <f t="shared" si="10"/>
        <v>0</v>
      </c>
      <c r="AQ38" s="72"/>
      <c r="AR38" s="72"/>
      <c r="AS38" s="87" t="str">
        <f>$G$38</f>
        <v>Porcentaje de Procesos Contractuales de Malla Vial y Parques de la Vigencia 2018 Realizados Utilizando los Pliegos Tipo</v>
      </c>
      <c r="AT38" s="88">
        <f t="shared" si="3"/>
        <v>1</v>
      </c>
      <c r="AU38" s="89"/>
      <c r="AV38" s="90">
        <f t="shared" si="11"/>
        <v>0</v>
      </c>
      <c r="AW38" s="91"/>
      <c r="AX38" s="72"/>
      <c r="AY38" s="87" t="str">
        <f>$G$38</f>
        <v>Porcentaje de Procesos Contractuales de Malla Vial y Parques de la Vigencia 2018 Realizados Utilizando los Pliegos Tipo</v>
      </c>
      <c r="AZ38" s="88">
        <f t="shared" si="4"/>
        <v>1</v>
      </c>
      <c r="BA38" s="89"/>
      <c r="BB38" s="90">
        <f t="shared" si="12"/>
        <v>0</v>
      </c>
      <c r="BC38" s="92">
        <f t="shared" si="5"/>
        <v>0</v>
      </c>
      <c r="BD38" s="93"/>
    </row>
    <row r="39" spans="1:56" ht="239.25" customHeight="1" thickBot="1" x14ac:dyDescent="0.35">
      <c r="A39" s="67">
        <v>21</v>
      </c>
      <c r="B39" s="95"/>
      <c r="C39" s="227"/>
      <c r="D39" s="224" t="s">
        <v>212</v>
      </c>
      <c r="E39" s="229">
        <v>0.02</v>
      </c>
      <c r="F39" s="207" t="s">
        <v>56</v>
      </c>
      <c r="G39" s="208" t="s">
        <v>213</v>
      </c>
      <c r="H39" s="208" t="s">
        <v>214</v>
      </c>
      <c r="I39" s="101">
        <v>1</v>
      </c>
      <c r="J39" s="75" t="s">
        <v>92</v>
      </c>
      <c r="K39" s="75" t="s">
        <v>215</v>
      </c>
      <c r="L39" s="102">
        <v>1</v>
      </c>
      <c r="M39" s="102">
        <v>1</v>
      </c>
      <c r="N39" s="102">
        <v>1</v>
      </c>
      <c r="O39" s="102">
        <v>1</v>
      </c>
      <c r="P39" s="102">
        <f>AVERAGE(L39:O39)</f>
        <v>1</v>
      </c>
      <c r="Q39" s="99" t="s">
        <v>61</v>
      </c>
      <c r="R39" s="99" t="s">
        <v>216</v>
      </c>
      <c r="S39" s="99" t="s">
        <v>217</v>
      </c>
      <c r="T39" s="99" t="s">
        <v>209</v>
      </c>
      <c r="U39" s="99"/>
      <c r="V39" s="99"/>
      <c r="W39" s="99"/>
      <c r="X39" s="99"/>
      <c r="Y39" s="173"/>
      <c r="Z39" s="105"/>
      <c r="AA39" s="82" t="str">
        <f>$G$39</f>
        <v>Porcentaje de Publicación de los Procesos Contractuales del FDL y Modificaciones Contractuales Realizado</v>
      </c>
      <c r="AB39" s="83">
        <f t="shared" si="0"/>
        <v>1</v>
      </c>
      <c r="AC39" s="151">
        <f>111/113</f>
        <v>0.98230088495575218</v>
      </c>
      <c r="AD39" s="114">
        <f>AC39/AB39</f>
        <v>0.98230088495575218</v>
      </c>
      <c r="AE39" s="86" t="s">
        <v>218</v>
      </c>
      <c r="AF39" s="86" t="s">
        <v>211</v>
      </c>
      <c r="AG39" s="87" t="str">
        <f>$G$39</f>
        <v>Porcentaje de Publicación de los Procesos Contractuales del FDL y Modificaciones Contractuales Realizado</v>
      </c>
      <c r="AH39" s="88">
        <f t="shared" si="1"/>
        <v>1</v>
      </c>
      <c r="AI39" s="89">
        <f>45/45</f>
        <v>1</v>
      </c>
      <c r="AJ39" s="90">
        <f t="shared" si="6"/>
        <v>1</v>
      </c>
      <c r="AK39" s="72" t="s">
        <v>574</v>
      </c>
      <c r="AL39" s="72" t="s">
        <v>211</v>
      </c>
      <c r="AM39" s="87" t="str">
        <f>$G$39</f>
        <v>Porcentaje de Publicación de los Procesos Contractuales del FDL y Modificaciones Contractuales Realizado</v>
      </c>
      <c r="AN39" s="88">
        <f t="shared" si="2"/>
        <v>1</v>
      </c>
      <c r="AO39" s="89"/>
      <c r="AP39" s="90">
        <f t="shared" si="10"/>
        <v>0</v>
      </c>
      <c r="AQ39" s="72"/>
      <c r="AR39" s="72"/>
      <c r="AS39" s="87" t="str">
        <f>$G$39</f>
        <v>Porcentaje de Publicación de los Procesos Contractuales del FDL y Modificaciones Contractuales Realizado</v>
      </c>
      <c r="AT39" s="88">
        <f t="shared" si="3"/>
        <v>1</v>
      </c>
      <c r="AU39" s="89"/>
      <c r="AV39" s="90">
        <f t="shared" si="11"/>
        <v>0</v>
      </c>
      <c r="AW39" s="91"/>
      <c r="AX39" s="72"/>
      <c r="AY39" s="87" t="str">
        <f>$G$39</f>
        <v>Porcentaje de Publicación de los Procesos Contractuales del FDL y Modificaciones Contractuales Realizado</v>
      </c>
      <c r="AZ39" s="88">
        <f t="shared" si="4"/>
        <v>1</v>
      </c>
      <c r="BA39" s="89"/>
      <c r="BB39" s="90">
        <f t="shared" si="12"/>
        <v>0</v>
      </c>
      <c r="BC39" s="92">
        <f t="shared" si="5"/>
        <v>0</v>
      </c>
      <c r="BD39" s="93"/>
    </row>
    <row r="40" spans="1:56" ht="110.25" customHeight="1" thickBot="1" x14ac:dyDescent="0.35">
      <c r="A40" s="94">
        <v>22</v>
      </c>
      <c r="B40" s="95"/>
      <c r="C40" s="227"/>
      <c r="D40" s="224" t="s">
        <v>219</v>
      </c>
      <c r="E40" s="230">
        <v>0.02</v>
      </c>
      <c r="F40" s="207" t="s">
        <v>56</v>
      </c>
      <c r="G40" s="100" t="s">
        <v>220</v>
      </c>
      <c r="H40" s="100" t="s">
        <v>220</v>
      </c>
      <c r="I40" s="101">
        <v>1580738752</v>
      </c>
      <c r="J40" s="75" t="s">
        <v>174</v>
      </c>
      <c r="K40" s="75" t="s">
        <v>221</v>
      </c>
      <c r="L40" s="102">
        <v>0.3</v>
      </c>
      <c r="M40" s="102">
        <v>0.33</v>
      </c>
      <c r="N40" s="102">
        <v>0.33</v>
      </c>
      <c r="O40" s="102">
        <v>80</v>
      </c>
      <c r="P40" s="102">
        <f>+O40</f>
        <v>80</v>
      </c>
      <c r="Q40" s="99" t="s">
        <v>61</v>
      </c>
      <c r="R40" s="99" t="s">
        <v>222</v>
      </c>
      <c r="S40" s="99" t="s">
        <v>84</v>
      </c>
      <c r="T40" s="99" t="s">
        <v>209</v>
      </c>
      <c r="U40" s="99"/>
      <c r="V40" s="99"/>
      <c r="W40" s="99"/>
      <c r="X40" s="99"/>
      <c r="Y40" s="173"/>
      <c r="Z40" s="105"/>
      <c r="AA40" s="82" t="str">
        <f>$G$40</f>
        <v>Porcentaje de bienes de caracteristicas tecnicas uniformes de común utilización aquiridos a través del portal CCE</v>
      </c>
      <c r="AB40" s="150">
        <f t="shared" si="0"/>
        <v>0.3</v>
      </c>
      <c r="AC40" s="151">
        <f>333608106/1580738752</f>
        <v>0.21104569339994267</v>
      </c>
      <c r="AD40" s="114">
        <f>AC40/AB40</f>
        <v>0.70348564466647556</v>
      </c>
      <c r="AE40" s="86" t="s">
        <v>223</v>
      </c>
      <c r="AF40" s="86" t="s">
        <v>211</v>
      </c>
      <c r="AG40" s="87" t="str">
        <f>$G$40</f>
        <v>Porcentaje de bienes de caracteristicas tecnicas uniformes de común utilización aquiridos a través del portal CCE</v>
      </c>
      <c r="AH40" s="88">
        <f t="shared" si="1"/>
        <v>0.33</v>
      </c>
      <c r="AI40" s="418">
        <f>476786975/1580738752</f>
        <v>0.30162288005956345</v>
      </c>
      <c r="AJ40" s="90">
        <f t="shared" si="6"/>
        <v>0.91400872745322248</v>
      </c>
      <c r="AK40" s="72" t="s">
        <v>576</v>
      </c>
      <c r="AL40" s="72" t="s">
        <v>211</v>
      </c>
      <c r="AM40" s="87" t="str">
        <f>$G$40</f>
        <v>Porcentaje de bienes de caracteristicas tecnicas uniformes de común utilización aquiridos a través del portal CCE</v>
      </c>
      <c r="AN40" s="88">
        <f t="shared" si="2"/>
        <v>0.33</v>
      </c>
      <c r="AO40" s="89"/>
      <c r="AP40" s="90">
        <f t="shared" si="10"/>
        <v>0</v>
      </c>
      <c r="AQ40" s="72"/>
      <c r="AR40" s="72"/>
      <c r="AS40" s="87" t="str">
        <f>$G$40</f>
        <v>Porcentaje de bienes de caracteristicas tecnicas uniformes de común utilización aquiridos a través del portal CCE</v>
      </c>
      <c r="AT40" s="88">
        <f t="shared" si="3"/>
        <v>80</v>
      </c>
      <c r="AU40" s="89"/>
      <c r="AV40" s="90">
        <f t="shared" si="11"/>
        <v>0</v>
      </c>
      <c r="AW40" s="91"/>
      <c r="AX40" s="72"/>
      <c r="AY40" s="87" t="str">
        <f>$G$40</f>
        <v>Porcentaje de bienes de caracteristicas tecnicas uniformes de común utilización aquiridos a través del portal CCE</v>
      </c>
      <c r="AZ40" s="88">
        <f t="shared" si="4"/>
        <v>80</v>
      </c>
      <c r="BA40" s="89"/>
      <c r="BB40" s="90">
        <f t="shared" si="12"/>
        <v>0</v>
      </c>
      <c r="BC40" s="92">
        <f t="shared" si="5"/>
        <v>0</v>
      </c>
      <c r="BD40" s="93"/>
    </row>
    <row r="41" spans="1:56" ht="95.25" customHeight="1" thickBot="1" x14ac:dyDescent="0.35">
      <c r="A41" s="67">
        <v>23</v>
      </c>
      <c r="B41" s="95"/>
      <c r="C41" s="227"/>
      <c r="D41" s="224" t="s">
        <v>224</v>
      </c>
      <c r="E41" s="229">
        <v>0.01</v>
      </c>
      <c r="F41" s="207" t="s">
        <v>56</v>
      </c>
      <c r="G41" s="100" t="s">
        <v>225</v>
      </c>
      <c r="H41" s="100" t="s">
        <v>226</v>
      </c>
      <c r="I41" s="109">
        <v>1</v>
      </c>
      <c r="J41" s="75" t="s">
        <v>92</v>
      </c>
      <c r="K41" s="75" t="s">
        <v>227</v>
      </c>
      <c r="L41" s="78">
        <v>1</v>
      </c>
      <c r="M41" s="78">
        <v>1</v>
      </c>
      <c r="N41" s="78">
        <v>1</v>
      </c>
      <c r="O41" s="78">
        <v>1</v>
      </c>
      <c r="P41" s="102">
        <f>AVERAGE(L41:O41)</f>
        <v>1</v>
      </c>
      <c r="Q41" s="99" t="s">
        <v>61</v>
      </c>
      <c r="R41" s="110" t="s">
        <v>228</v>
      </c>
      <c r="S41" s="99" t="s">
        <v>217</v>
      </c>
      <c r="T41" s="110" t="s">
        <v>229</v>
      </c>
      <c r="U41" s="110"/>
      <c r="V41" s="110"/>
      <c r="W41" s="110"/>
      <c r="X41" s="110"/>
      <c r="Y41" s="111"/>
      <c r="Z41" s="112"/>
      <c r="AA41" s="82" t="str">
        <f>$G$41</f>
        <v>Porcentaje de Lineamientos Establecidos en la Directiva 12 de 2016 o Aquella que la Modifique Aplicados</v>
      </c>
      <c r="AB41" s="150">
        <f t="shared" si="0"/>
        <v>1</v>
      </c>
      <c r="AC41" s="151">
        <v>1</v>
      </c>
      <c r="AD41" s="114">
        <f>AC41/AB41</f>
        <v>1</v>
      </c>
      <c r="AE41" s="86" t="s">
        <v>230</v>
      </c>
      <c r="AF41" s="86" t="s">
        <v>231</v>
      </c>
      <c r="AG41" s="87" t="str">
        <f>$G$41</f>
        <v>Porcentaje de Lineamientos Establecidos en la Directiva 12 de 2016 o Aquella que la Modifique Aplicados</v>
      </c>
      <c r="AH41" s="88">
        <f t="shared" si="1"/>
        <v>1</v>
      </c>
      <c r="AI41" s="89">
        <f>2/2</f>
        <v>1</v>
      </c>
      <c r="AJ41" s="90">
        <f t="shared" si="6"/>
        <v>1</v>
      </c>
      <c r="AK41" s="72" t="s">
        <v>577</v>
      </c>
      <c r="AL41" s="72" t="s">
        <v>231</v>
      </c>
      <c r="AM41" s="87" t="str">
        <f>$G$41</f>
        <v>Porcentaje de Lineamientos Establecidos en la Directiva 12 de 2016 o Aquella que la Modifique Aplicados</v>
      </c>
      <c r="AN41" s="88">
        <f t="shared" si="2"/>
        <v>1</v>
      </c>
      <c r="AO41" s="89"/>
      <c r="AP41" s="90">
        <f t="shared" si="10"/>
        <v>0</v>
      </c>
      <c r="AQ41" s="72"/>
      <c r="AR41" s="72"/>
      <c r="AS41" s="87" t="str">
        <f>$G$41</f>
        <v>Porcentaje de Lineamientos Establecidos en la Directiva 12 de 2016 o Aquella que la Modifique Aplicados</v>
      </c>
      <c r="AT41" s="88">
        <f t="shared" si="3"/>
        <v>1</v>
      </c>
      <c r="AU41" s="89"/>
      <c r="AV41" s="90">
        <f t="shared" si="11"/>
        <v>0</v>
      </c>
      <c r="AW41" s="91"/>
      <c r="AX41" s="72"/>
      <c r="AY41" s="87" t="str">
        <f>$G$41</f>
        <v>Porcentaje de Lineamientos Establecidos en la Directiva 12 de 2016 o Aquella que la Modifique Aplicados</v>
      </c>
      <c r="AZ41" s="88">
        <f t="shared" si="4"/>
        <v>1</v>
      </c>
      <c r="BA41" s="89"/>
      <c r="BB41" s="90">
        <f t="shared" si="12"/>
        <v>0</v>
      </c>
      <c r="BC41" s="92">
        <f t="shared" si="5"/>
        <v>0</v>
      </c>
      <c r="BD41" s="93"/>
    </row>
    <row r="42" spans="1:56" s="197" customFormat="1" ht="93.75" customHeight="1" thickBot="1" x14ac:dyDescent="0.35">
      <c r="A42" s="198">
        <v>24</v>
      </c>
      <c r="B42" s="182"/>
      <c r="C42" s="231"/>
      <c r="D42" s="232" t="s">
        <v>232</v>
      </c>
      <c r="E42" s="199">
        <v>0.01</v>
      </c>
      <c r="F42" s="200" t="s">
        <v>56</v>
      </c>
      <c r="G42" s="233" t="s">
        <v>233</v>
      </c>
      <c r="H42" s="200" t="s">
        <v>234</v>
      </c>
      <c r="I42" s="200" t="s">
        <v>167</v>
      </c>
      <c r="J42" s="200" t="s">
        <v>71</v>
      </c>
      <c r="K42" s="200" t="s">
        <v>235</v>
      </c>
      <c r="L42" s="217"/>
      <c r="M42" s="217">
        <v>1</v>
      </c>
      <c r="N42" s="217">
        <v>1</v>
      </c>
      <c r="O42" s="217">
        <v>1</v>
      </c>
      <c r="P42" s="217">
        <v>1</v>
      </c>
      <c r="Q42" s="200" t="s">
        <v>61</v>
      </c>
      <c r="R42" s="192" t="s">
        <v>236</v>
      </c>
      <c r="S42" s="192" t="s">
        <v>237</v>
      </c>
      <c r="T42" s="192" t="s">
        <v>236</v>
      </c>
      <c r="U42" s="192" t="s">
        <v>127</v>
      </c>
      <c r="V42" s="234"/>
      <c r="W42" s="234"/>
      <c r="X42" s="234"/>
      <c r="Y42" s="111"/>
      <c r="Z42" s="235"/>
      <c r="AA42" s="82" t="str">
        <f>$G$42</f>
        <v>Porcentaje de Ejecución del Plan de Implementación del SIPSE Local</v>
      </c>
      <c r="AB42" s="150">
        <f t="shared" si="0"/>
        <v>0</v>
      </c>
      <c r="AC42" s="113" t="s">
        <v>162</v>
      </c>
      <c r="AD42" s="113" t="s">
        <v>162</v>
      </c>
      <c r="AE42" s="113" t="s">
        <v>162</v>
      </c>
      <c r="AF42" s="113" t="s">
        <v>162</v>
      </c>
      <c r="AG42" s="82" t="str">
        <f>$G$42</f>
        <v>Porcentaje de Ejecución del Plan de Implementación del SIPSE Local</v>
      </c>
      <c r="AH42" s="83">
        <f t="shared" si="1"/>
        <v>1</v>
      </c>
      <c r="AI42" s="236"/>
      <c r="AJ42" s="85">
        <f t="shared" si="6"/>
        <v>0</v>
      </c>
      <c r="AK42" s="237"/>
      <c r="AL42" s="237"/>
      <c r="AM42" s="82" t="str">
        <f>$G$42</f>
        <v>Porcentaje de Ejecución del Plan de Implementación del SIPSE Local</v>
      </c>
      <c r="AN42" s="83">
        <f t="shared" si="2"/>
        <v>1</v>
      </c>
      <c r="AO42" s="236"/>
      <c r="AP42" s="85">
        <f t="shared" si="10"/>
        <v>0</v>
      </c>
      <c r="AQ42" s="237"/>
      <c r="AR42" s="237"/>
      <c r="AS42" s="82" t="str">
        <f>$G$42</f>
        <v>Porcentaje de Ejecución del Plan de Implementación del SIPSE Local</v>
      </c>
      <c r="AT42" s="83">
        <f t="shared" si="3"/>
        <v>1</v>
      </c>
      <c r="AU42" s="236"/>
      <c r="AV42" s="85">
        <f t="shared" si="11"/>
        <v>0</v>
      </c>
      <c r="AW42" s="238"/>
      <c r="AX42" s="237"/>
      <c r="AY42" s="82" t="str">
        <f>$G$42</f>
        <v>Porcentaje de Ejecución del Plan de Implementación del SIPSE Local</v>
      </c>
      <c r="AZ42" s="83">
        <f t="shared" si="4"/>
        <v>1</v>
      </c>
      <c r="BA42" s="236"/>
      <c r="BB42" s="85">
        <f t="shared" si="12"/>
        <v>0</v>
      </c>
      <c r="BC42" s="195">
        <f t="shared" si="5"/>
        <v>0</v>
      </c>
      <c r="BD42" s="239"/>
    </row>
    <row r="43" spans="1:56" s="197" customFormat="1" ht="129" customHeight="1" thickBot="1" x14ac:dyDescent="0.35">
      <c r="A43" s="181">
        <v>25</v>
      </c>
      <c r="B43" s="182"/>
      <c r="C43" s="240"/>
      <c r="D43" s="241" t="s">
        <v>238</v>
      </c>
      <c r="E43" s="242">
        <v>0.02</v>
      </c>
      <c r="F43" s="243" t="s">
        <v>56</v>
      </c>
      <c r="G43" s="244" t="s">
        <v>239</v>
      </c>
      <c r="H43" s="203" t="s">
        <v>240</v>
      </c>
      <c r="I43" s="245">
        <v>1</v>
      </c>
      <c r="J43" s="237" t="s">
        <v>59</v>
      </c>
      <c r="K43" s="237" t="s">
        <v>241</v>
      </c>
      <c r="L43" s="78">
        <v>1</v>
      </c>
      <c r="M43" s="78">
        <v>1</v>
      </c>
      <c r="N43" s="78">
        <v>1</v>
      </c>
      <c r="O43" s="78">
        <v>1</v>
      </c>
      <c r="P43" s="102">
        <f>AVERAGE(L43:O43)</f>
        <v>1</v>
      </c>
      <c r="Q43" s="203" t="s">
        <v>61</v>
      </c>
      <c r="R43" s="203"/>
      <c r="S43" s="203"/>
      <c r="T43" s="203"/>
      <c r="U43" s="203"/>
      <c r="V43" s="203"/>
      <c r="W43" s="203"/>
      <c r="X43" s="203"/>
      <c r="Y43" s="104"/>
      <c r="Z43" s="204"/>
      <c r="AA43" s="82" t="str">
        <f>$G$43</f>
        <v>Porcentaje de asistencia a las jornadas programadas por la Dirección Financiera de la SDG</v>
      </c>
      <c r="AB43" s="150">
        <f t="shared" si="0"/>
        <v>1</v>
      </c>
      <c r="AC43" s="246">
        <v>1</v>
      </c>
      <c r="AD43" s="114">
        <v>1</v>
      </c>
      <c r="AE43" s="247" t="s">
        <v>242</v>
      </c>
      <c r="AF43" s="115" t="s">
        <v>243</v>
      </c>
      <c r="AG43" s="82" t="str">
        <f>$G$43</f>
        <v>Porcentaje de asistencia a las jornadas programadas por la Dirección Financiera de la SDG</v>
      </c>
      <c r="AH43" s="83">
        <f t="shared" si="1"/>
        <v>1</v>
      </c>
      <c r="AI43" s="248"/>
      <c r="AJ43" s="85">
        <f t="shared" si="6"/>
        <v>0</v>
      </c>
      <c r="AK43" s="203"/>
      <c r="AL43" s="203"/>
      <c r="AM43" s="82" t="str">
        <f>$G$43</f>
        <v>Porcentaje de asistencia a las jornadas programadas por la Dirección Financiera de la SDG</v>
      </c>
      <c r="AN43" s="83">
        <f t="shared" si="2"/>
        <v>1</v>
      </c>
      <c r="AO43" s="248"/>
      <c r="AP43" s="85">
        <f t="shared" si="10"/>
        <v>0</v>
      </c>
      <c r="AQ43" s="203"/>
      <c r="AR43" s="203"/>
      <c r="AS43" s="82" t="str">
        <f>$G$43</f>
        <v>Porcentaje de asistencia a las jornadas programadas por la Dirección Financiera de la SDG</v>
      </c>
      <c r="AT43" s="83">
        <f t="shared" si="3"/>
        <v>1</v>
      </c>
      <c r="AU43" s="248"/>
      <c r="AV43" s="85">
        <f t="shared" si="11"/>
        <v>0</v>
      </c>
      <c r="AW43" s="104"/>
      <c r="AX43" s="203"/>
      <c r="AY43" s="82" t="str">
        <f>$G$43</f>
        <v>Porcentaje de asistencia a las jornadas programadas por la Dirección Financiera de la SDG</v>
      </c>
      <c r="AZ43" s="83">
        <f t="shared" si="4"/>
        <v>1</v>
      </c>
      <c r="BA43" s="248"/>
      <c r="BB43" s="85">
        <f t="shared" si="12"/>
        <v>0</v>
      </c>
      <c r="BC43" s="195">
        <f t="shared" si="5"/>
        <v>0</v>
      </c>
      <c r="BD43" s="104"/>
    </row>
    <row r="44" spans="1:56" ht="160.5" customHeight="1" thickBot="1" x14ac:dyDescent="0.35">
      <c r="A44" s="94">
        <v>26</v>
      </c>
      <c r="B44" s="95"/>
      <c r="C44" s="249"/>
      <c r="D44" s="250" t="s">
        <v>244</v>
      </c>
      <c r="E44" s="98">
        <v>0.01</v>
      </c>
      <c r="F44" s="99" t="s">
        <v>68</v>
      </c>
      <c r="G44" s="208" t="s">
        <v>245</v>
      </c>
      <c r="H44" s="99" t="s">
        <v>246</v>
      </c>
      <c r="I44" s="101">
        <v>1</v>
      </c>
      <c r="J44" s="75" t="s">
        <v>92</v>
      </c>
      <c r="K44" s="75" t="s">
        <v>247</v>
      </c>
      <c r="L44" s="78">
        <v>1</v>
      </c>
      <c r="M44" s="78">
        <v>1</v>
      </c>
      <c r="N44" s="78">
        <v>1</v>
      </c>
      <c r="O44" s="78">
        <v>1</v>
      </c>
      <c r="P44" s="102">
        <f>AVERAGE(L44:O44)</f>
        <v>1</v>
      </c>
      <c r="Q44" s="99" t="s">
        <v>61</v>
      </c>
      <c r="R44" s="110"/>
      <c r="S44" s="110"/>
      <c r="T44" s="110"/>
      <c r="U44" s="110"/>
      <c r="V44" s="110"/>
      <c r="W44" s="110"/>
      <c r="X44" s="110"/>
      <c r="Y44" s="111"/>
      <c r="Z44" s="112"/>
      <c r="AA44" s="82" t="str">
        <f>$G$44</f>
        <v>Porcentaje de reporte de información insumo para contabilidad</v>
      </c>
      <c r="AB44" s="150">
        <f t="shared" si="0"/>
        <v>1</v>
      </c>
      <c r="AC44" s="251">
        <v>0.47</v>
      </c>
      <c r="AD44" s="114">
        <f>IF(AB44=0,IF(AC44=0,0,1),AC44/AB44)</f>
        <v>0.47</v>
      </c>
      <c r="AE44" s="252" t="s">
        <v>248</v>
      </c>
      <c r="AF44" s="252" t="s">
        <v>249</v>
      </c>
      <c r="AG44" s="87" t="str">
        <f>$G$44</f>
        <v>Porcentaje de reporte de información insumo para contabilidad</v>
      </c>
      <c r="AH44" s="88">
        <f t="shared" si="1"/>
        <v>1</v>
      </c>
      <c r="AI44" s="253">
        <v>63.3</v>
      </c>
      <c r="AJ44" s="90">
        <f t="shared" si="6"/>
        <v>63.3</v>
      </c>
      <c r="AK44" s="357" t="s">
        <v>578</v>
      </c>
      <c r="AL44" s="357" t="s">
        <v>249</v>
      </c>
      <c r="AM44" s="87" t="str">
        <f>$G$44</f>
        <v>Porcentaje de reporte de información insumo para contabilidad</v>
      </c>
      <c r="AN44" s="88">
        <f t="shared" si="2"/>
        <v>1</v>
      </c>
      <c r="AO44" s="253"/>
      <c r="AP44" s="90">
        <f t="shared" si="10"/>
        <v>0</v>
      </c>
      <c r="AQ44" s="110"/>
      <c r="AR44" s="110"/>
      <c r="AS44" s="87" t="str">
        <f>$G$44</f>
        <v>Porcentaje de reporte de información insumo para contabilidad</v>
      </c>
      <c r="AT44" s="88">
        <f t="shared" si="3"/>
        <v>1</v>
      </c>
      <c r="AU44" s="253"/>
      <c r="AV44" s="90">
        <f t="shared" si="11"/>
        <v>0</v>
      </c>
      <c r="AW44" s="254"/>
      <c r="AX44" s="110"/>
      <c r="AY44" s="87" t="str">
        <f>$G$44</f>
        <v>Porcentaje de reporte de información insumo para contabilidad</v>
      </c>
      <c r="AZ44" s="88">
        <f t="shared" si="4"/>
        <v>1</v>
      </c>
      <c r="BA44" s="253"/>
      <c r="BB44" s="90">
        <f t="shared" si="12"/>
        <v>0</v>
      </c>
      <c r="BC44" s="92">
        <f t="shared" si="5"/>
        <v>0</v>
      </c>
      <c r="BD44" s="254"/>
    </row>
    <row r="45" spans="1:56" s="144" customFormat="1" ht="51" customHeight="1" thickBot="1" x14ac:dyDescent="0.25">
      <c r="A45" s="255"/>
      <c r="B45" s="95"/>
      <c r="C45" s="249"/>
      <c r="D45" s="256" t="s">
        <v>87</v>
      </c>
      <c r="E45" s="153">
        <v>0.17</v>
      </c>
      <c r="F45" s="257"/>
      <c r="G45" s="258"/>
      <c r="H45" s="258"/>
      <c r="I45" s="259"/>
      <c r="J45" s="127"/>
      <c r="K45" s="127"/>
      <c r="L45" s="260"/>
      <c r="M45" s="260"/>
      <c r="N45" s="260"/>
      <c r="O45" s="260"/>
      <c r="P45" s="260"/>
      <c r="Q45" s="127"/>
      <c r="R45" s="127"/>
      <c r="S45" s="127"/>
      <c r="T45" s="127"/>
      <c r="U45" s="127"/>
      <c r="V45" s="127"/>
      <c r="W45" s="127"/>
      <c r="X45" s="127"/>
      <c r="Y45" s="261"/>
      <c r="Z45" s="262"/>
      <c r="AA45" s="263"/>
      <c r="AB45" s="133"/>
      <c r="AC45" s="264"/>
      <c r="AD45" s="135"/>
      <c r="AE45" s="265"/>
      <c r="AF45" s="265"/>
      <c r="AG45" s="266"/>
      <c r="AH45" s="138"/>
      <c r="AI45" s="267"/>
      <c r="AJ45" s="140"/>
      <c r="AK45" s="127"/>
      <c r="AL45" s="127"/>
      <c r="AM45" s="266"/>
      <c r="AN45" s="138"/>
      <c r="AO45" s="267"/>
      <c r="AP45" s="140"/>
      <c r="AQ45" s="127"/>
      <c r="AR45" s="127"/>
      <c r="AS45" s="266"/>
      <c r="AT45" s="138"/>
      <c r="AU45" s="267"/>
      <c r="AV45" s="140"/>
      <c r="AW45" s="268"/>
      <c r="AX45" s="127"/>
      <c r="AY45" s="266"/>
      <c r="AZ45" s="138"/>
      <c r="BA45" s="267"/>
      <c r="BB45" s="140"/>
      <c r="BC45" s="142"/>
      <c r="BD45" s="269"/>
    </row>
    <row r="46" spans="1:56" ht="93.75" customHeight="1" thickBot="1" x14ac:dyDescent="0.35">
      <c r="A46" s="67">
        <v>27</v>
      </c>
      <c r="B46" s="95"/>
      <c r="C46" s="270" t="s">
        <v>250</v>
      </c>
      <c r="D46" s="271" t="s">
        <v>251</v>
      </c>
      <c r="E46" s="1">
        <v>1</v>
      </c>
      <c r="F46" s="75" t="s">
        <v>56</v>
      </c>
      <c r="G46" s="272" t="s">
        <v>252</v>
      </c>
      <c r="H46" s="273" t="s">
        <v>253</v>
      </c>
      <c r="I46" s="274">
        <v>1</v>
      </c>
      <c r="J46" s="75" t="s">
        <v>92</v>
      </c>
      <c r="K46" s="75" t="s">
        <v>254</v>
      </c>
      <c r="L46" s="275">
        <v>1</v>
      </c>
      <c r="M46" s="275">
        <v>1</v>
      </c>
      <c r="N46" s="275">
        <v>1</v>
      </c>
      <c r="O46" s="275">
        <v>1</v>
      </c>
      <c r="P46" s="275">
        <f>AVERAGE(L46:O46)</f>
        <v>1</v>
      </c>
      <c r="Q46" s="75" t="s">
        <v>61</v>
      </c>
      <c r="R46" s="75" t="s">
        <v>567</v>
      </c>
      <c r="S46" s="75" t="s">
        <v>255</v>
      </c>
      <c r="T46" s="75"/>
      <c r="U46" s="75"/>
      <c r="V46" s="75"/>
      <c r="W46" s="75"/>
      <c r="X46" s="75"/>
      <c r="Y46" s="238"/>
      <c r="Z46" s="276"/>
      <c r="AA46" s="82" t="str">
        <f>$G$46</f>
        <v>Porcentaje de Requerimientos Asignados a la Alcaldia Local Respondidos</v>
      </c>
      <c r="AB46" s="150">
        <f t="shared" si="0"/>
        <v>1</v>
      </c>
      <c r="AC46" s="113">
        <f>220/501</f>
        <v>0.43912175648702595</v>
      </c>
      <c r="AD46" s="114">
        <f>IF(AB46=0,IF(AC46=0,0,1),AC46/AB46)</f>
        <v>0.43912175648702595</v>
      </c>
      <c r="AE46" s="115" t="s">
        <v>256</v>
      </c>
      <c r="AF46" s="115" t="s">
        <v>257</v>
      </c>
      <c r="AG46" s="87" t="str">
        <f>$G$46</f>
        <v>Porcentaje de Requerimientos Asignados a la Alcaldia Local Respondidos</v>
      </c>
      <c r="AH46" s="88">
        <f t="shared" si="1"/>
        <v>1</v>
      </c>
      <c r="AI46" s="116">
        <f>405/833</f>
        <v>0.48619447779111646</v>
      </c>
      <c r="AJ46" s="90">
        <f>AI46/AH46</f>
        <v>0.48619447779111646</v>
      </c>
      <c r="AK46" s="272" t="s">
        <v>568</v>
      </c>
      <c r="AL46" s="75" t="s">
        <v>569</v>
      </c>
      <c r="AM46" s="87" t="str">
        <f>$G$46</f>
        <v>Porcentaje de Requerimientos Asignados a la Alcaldia Local Respondidos</v>
      </c>
      <c r="AN46" s="88">
        <f t="shared" si="2"/>
        <v>1</v>
      </c>
      <c r="AO46" s="116"/>
      <c r="AP46" s="90">
        <f>AO46/AN46</f>
        <v>0</v>
      </c>
      <c r="AQ46" s="75"/>
      <c r="AR46" s="75"/>
      <c r="AS46" s="87" t="str">
        <f>$G$46</f>
        <v>Porcentaje de Requerimientos Asignados a la Alcaldia Local Respondidos</v>
      </c>
      <c r="AT46" s="88">
        <f t="shared" si="3"/>
        <v>1</v>
      </c>
      <c r="AU46" s="116"/>
      <c r="AV46" s="90">
        <f>AU46/AT46</f>
        <v>0</v>
      </c>
      <c r="AW46" s="117"/>
      <c r="AX46" s="75"/>
      <c r="AY46" s="87" t="str">
        <f>$G$46</f>
        <v>Porcentaje de Requerimientos Asignados a la Alcaldia Local Respondidos</v>
      </c>
      <c r="AZ46" s="88">
        <f t="shared" si="4"/>
        <v>1</v>
      </c>
      <c r="BA46" s="116"/>
      <c r="BB46" s="90">
        <f>BA46/AZ46</f>
        <v>0</v>
      </c>
      <c r="BC46" s="92">
        <f t="shared" si="5"/>
        <v>0</v>
      </c>
      <c r="BD46" s="118"/>
    </row>
    <row r="47" spans="1:56" s="144" customFormat="1" ht="37.5" customHeight="1" thickBot="1" x14ac:dyDescent="0.25">
      <c r="A47" s="277"/>
      <c r="B47" s="95"/>
      <c r="C47" s="278"/>
      <c r="D47" s="279" t="s">
        <v>87</v>
      </c>
      <c r="E47" s="280">
        <v>7.0000000000000007E-2</v>
      </c>
      <c r="F47" s="129"/>
      <c r="G47" s="281"/>
      <c r="H47" s="281"/>
      <c r="I47" s="126"/>
      <c r="J47" s="127"/>
      <c r="K47" s="127"/>
      <c r="L47" s="128"/>
      <c r="M47" s="128"/>
      <c r="N47" s="128"/>
      <c r="O47" s="128"/>
      <c r="P47" s="128"/>
      <c r="Q47" s="129"/>
      <c r="R47" s="129"/>
      <c r="S47" s="129"/>
      <c r="T47" s="129"/>
      <c r="U47" s="129"/>
      <c r="V47" s="129"/>
      <c r="W47" s="129"/>
      <c r="X47" s="129"/>
      <c r="Y47" s="130"/>
      <c r="Z47" s="131"/>
      <c r="AA47" s="263"/>
      <c r="AB47" s="133"/>
      <c r="AC47" s="134"/>
      <c r="AD47" s="135"/>
      <c r="AE47" s="136"/>
      <c r="AF47" s="136"/>
      <c r="AG47" s="266"/>
      <c r="AH47" s="138"/>
      <c r="AI47" s="139"/>
      <c r="AJ47" s="140"/>
      <c r="AK47" s="129"/>
      <c r="AL47" s="129"/>
      <c r="AM47" s="266"/>
      <c r="AN47" s="138"/>
      <c r="AO47" s="139"/>
      <c r="AP47" s="140"/>
      <c r="AQ47" s="129"/>
      <c r="AR47" s="129"/>
      <c r="AS47" s="266"/>
      <c r="AT47" s="138"/>
      <c r="AU47" s="139"/>
      <c r="AV47" s="140"/>
      <c r="AW47" s="141"/>
      <c r="AX47" s="129"/>
      <c r="AY47" s="266"/>
      <c r="AZ47" s="138"/>
      <c r="BA47" s="139"/>
      <c r="BB47" s="140"/>
      <c r="BC47" s="142"/>
      <c r="BD47" s="143"/>
    </row>
    <row r="48" spans="1:56" s="197" customFormat="1" ht="177.75" customHeight="1" thickBot="1" x14ac:dyDescent="0.35">
      <c r="A48" s="181">
        <v>28</v>
      </c>
      <c r="B48" s="182"/>
      <c r="C48" s="282" t="s">
        <v>258</v>
      </c>
      <c r="D48" s="283" t="s">
        <v>259</v>
      </c>
      <c r="E48" s="284">
        <v>0.05</v>
      </c>
      <c r="F48" s="285" t="s">
        <v>68</v>
      </c>
      <c r="G48" s="286" t="s">
        <v>260</v>
      </c>
      <c r="H48" s="286" t="s">
        <v>261</v>
      </c>
      <c r="I48" s="285">
        <v>1523</v>
      </c>
      <c r="J48" s="287" t="s">
        <v>71</v>
      </c>
      <c r="K48" s="287" t="s">
        <v>262</v>
      </c>
      <c r="L48" s="285"/>
      <c r="M48" s="285"/>
      <c r="N48" s="288" t="s">
        <v>263</v>
      </c>
      <c r="O48" s="288" t="s">
        <v>264</v>
      </c>
      <c r="P48" s="288">
        <v>1</v>
      </c>
      <c r="Q48" s="285" t="s">
        <v>61</v>
      </c>
      <c r="R48" s="289" t="s">
        <v>265</v>
      </c>
      <c r="S48" s="289" t="s">
        <v>266</v>
      </c>
      <c r="T48" s="290" t="s">
        <v>267</v>
      </c>
      <c r="U48" s="290" t="s">
        <v>127</v>
      </c>
      <c r="V48" s="82"/>
      <c r="W48" s="82"/>
      <c r="X48" s="82"/>
      <c r="Y48" s="80"/>
      <c r="Z48" s="193"/>
      <c r="AA48" s="82" t="str">
        <f>$G$48</f>
        <v>TRD de contratos aplicada para la serie de contratos en la alcaldía local para la documentación producida entre el 29 de diciembre de 2006 al 29 de septiembre de 2016</v>
      </c>
      <c r="AB48" s="174">
        <f t="shared" si="0"/>
        <v>0</v>
      </c>
      <c r="AC48" s="84" t="s">
        <v>162</v>
      </c>
      <c r="AD48" s="84" t="s">
        <v>162</v>
      </c>
      <c r="AE48" s="84" t="s">
        <v>162</v>
      </c>
      <c r="AF48" s="84" t="s">
        <v>162</v>
      </c>
      <c r="AG48" s="82" t="str">
        <f>$G$48</f>
        <v>TRD de contratos aplicada para la serie de contratos en la alcaldía local para la documentación producida entre el 29 de diciembre de 2006 al 29 de septiembre de 2016</v>
      </c>
      <c r="AH48" s="174">
        <f t="shared" si="1"/>
        <v>0</v>
      </c>
      <c r="AI48" s="174"/>
      <c r="AJ48" s="85" t="e">
        <f>AI48/AH48</f>
        <v>#DIV/0!</v>
      </c>
      <c r="AK48" s="82"/>
      <c r="AL48" s="82"/>
      <c r="AM48" s="82" t="str">
        <f>$G$48</f>
        <v>TRD de contratos aplicada para la serie de contratos en la alcaldía local para la documentación producida entre el 29 de diciembre de 2006 al 29 de septiembre de 2016</v>
      </c>
      <c r="AN48" s="174" t="str">
        <f t="shared" si="2"/>
        <v>50% (762)</v>
      </c>
      <c r="AO48" s="174"/>
      <c r="AP48" s="85" t="e">
        <f>AO48/AN48</f>
        <v>#VALUE!</v>
      </c>
      <c r="AQ48" s="82"/>
      <c r="AR48" s="82"/>
      <c r="AS48" s="82" t="str">
        <f>$G$48</f>
        <v>TRD de contratos aplicada para la serie de contratos en la alcaldía local para la documentación producida entre el 29 de diciembre de 2006 al 29 de septiembre de 2016</v>
      </c>
      <c r="AT48" s="174" t="str">
        <f t="shared" si="3"/>
        <v>50%(761)</v>
      </c>
      <c r="AU48" s="174"/>
      <c r="AV48" s="85" t="e">
        <f>AU48/AT48</f>
        <v>#VALUE!</v>
      </c>
      <c r="AW48" s="80"/>
      <c r="AX48" s="82"/>
      <c r="AY48" s="82" t="str">
        <f>$G$48</f>
        <v>TRD de contratos aplicada para la serie de contratos en la alcaldía local para la documentación producida entre el 29 de diciembre de 2006 al 29 de septiembre de 2016</v>
      </c>
      <c r="AZ48" s="174">
        <f t="shared" si="4"/>
        <v>1</v>
      </c>
      <c r="BA48" s="174"/>
      <c r="BB48" s="85">
        <f>BA48/AZ48</f>
        <v>0</v>
      </c>
      <c r="BC48" s="195">
        <f t="shared" si="5"/>
        <v>0</v>
      </c>
      <c r="BD48" s="196"/>
    </row>
    <row r="49" spans="1:62" s="301" customFormat="1" ht="42" customHeight="1" thickBot="1" x14ac:dyDescent="0.25">
      <c r="A49" s="291"/>
      <c r="B49" s="182"/>
      <c r="C49" s="292"/>
      <c r="D49" s="293" t="s">
        <v>87</v>
      </c>
      <c r="E49" s="294">
        <v>0.05</v>
      </c>
      <c r="F49" s="295"/>
      <c r="G49" s="265"/>
      <c r="H49" s="265"/>
      <c r="I49" s="296"/>
      <c r="J49" s="295"/>
      <c r="K49" s="295"/>
      <c r="L49" s="296"/>
      <c r="M49" s="296"/>
      <c r="N49" s="296"/>
      <c r="O49" s="296"/>
      <c r="P49" s="296"/>
      <c r="Q49" s="295"/>
      <c r="R49" s="295"/>
      <c r="S49" s="295"/>
      <c r="T49" s="295"/>
      <c r="U49" s="295"/>
      <c r="V49" s="295"/>
      <c r="W49" s="295"/>
      <c r="X49" s="295"/>
      <c r="Y49" s="261"/>
      <c r="Z49" s="297"/>
      <c r="AA49" s="263"/>
      <c r="AB49" s="133"/>
      <c r="AC49" s="264"/>
      <c r="AD49" s="135"/>
      <c r="AE49" s="265"/>
      <c r="AF49" s="265"/>
      <c r="AG49" s="263"/>
      <c r="AH49" s="133"/>
      <c r="AI49" s="298"/>
      <c r="AJ49" s="135"/>
      <c r="AK49" s="295"/>
      <c r="AL49" s="295"/>
      <c r="AM49" s="263"/>
      <c r="AN49" s="133"/>
      <c r="AO49" s="298"/>
      <c r="AP49" s="135"/>
      <c r="AQ49" s="295"/>
      <c r="AR49" s="295"/>
      <c r="AS49" s="263"/>
      <c r="AT49" s="133"/>
      <c r="AU49" s="298"/>
      <c r="AV49" s="135"/>
      <c r="AW49" s="261"/>
      <c r="AX49" s="295"/>
      <c r="AY49" s="263"/>
      <c r="AZ49" s="133"/>
      <c r="BA49" s="298"/>
      <c r="BB49" s="135"/>
      <c r="BC49" s="299"/>
      <c r="BD49" s="300"/>
    </row>
    <row r="50" spans="1:62" s="197" customFormat="1" ht="93.75" customHeight="1" thickBot="1" x14ac:dyDescent="0.35">
      <c r="A50" s="181">
        <v>31</v>
      </c>
      <c r="B50" s="182"/>
      <c r="C50" s="302" t="s">
        <v>268</v>
      </c>
      <c r="D50" s="283" t="s">
        <v>269</v>
      </c>
      <c r="E50" s="284">
        <v>0.05</v>
      </c>
      <c r="F50" s="287" t="s">
        <v>56</v>
      </c>
      <c r="G50" s="303" t="s">
        <v>270</v>
      </c>
      <c r="H50" s="287" t="s">
        <v>271</v>
      </c>
      <c r="I50" s="287" t="s">
        <v>167</v>
      </c>
      <c r="J50" s="287" t="s">
        <v>92</v>
      </c>
      <c r="K50" s="287" t="s">
        <v>272</v>
      </c>
      <c r="L50" s="304"/>
      <c r="M50" s="304"/>
      <c r="N50" s="304">
        <v>1</v>
      </c>
      <c r="O50" s="304">
        <v>1</v>
      </c>
      <c r="P50" s="304">
        <v>1</v>
      </c>
      <c r="Q50" s="287" t="s">
        <v>61</v>
      </c>
      <c r="R50" s="290" t="s">
        <v>273</v>
      </c>
      <c r="S50" s="290" t="s">
        <v>274</v>
      </c>
      <c r="T50" s="290" t="s">
        <v>275</v>
      </c>
      <c r="U50" s="290" t="s">
        <v>127</v>
      </c>
      <c r="V50" s="237"/>
      <c r="W50" s="237"/>
      <c r="X50" s="237"/>
      <c r="Y50" s="238"/>
      <c r="Z50" s="305"/>
      <c r="AA50" s="82" t="str">
        <f>$G$50</f>
        <v>Porcentaje del lineamientos de gestión de TIC Impartidas por la DTI del nivel central Cumplidas</v>
      </c>
      <c r="AB50" s="150">
        <f t="shared" si="0"/>
        <v>0</v>
      </c>
      <c r="AC50" s="84" t="s">
        <v>162</v>
      </c>
      <c r="AD50" s="84" t="s">
        <v>162</v>
      </c>
      <c r="AE50" s="84" t="s">
        <v>162</v>
      </c>
      <c r="AF50" s="84" t="s">
        <v>162</v>
      </c>
      <c r="AG50" s="82" t="str">
        <f>$G$50</f>
        <v>Porcentaje del lineamientos de gestión de TIC Impartidas por la DTI del nivel central Cumplidas</v>
      </c>
      <c r="AH50" s="83">
        <f t="shared" si="1"/>
        <v>0</v>
      </c>
      <c r="AI50" s="306"/>
      <c r="AJ50" s="85" t="e">
        <f>AI50/AH50</f>
        <v>#DIV/0!</v>
      </c>
      <c r="AK50" s="237"/>
      <c r="AL50" s="237"/>
      <c r="AM50" s="82" t="str">
        <f>$G$50</f>
        <v>Porcentaje del lineamientos de gestión de TIC Impartidas por la DTI del nivel central Cumplidas</v>
      </c>
      <c r="AN50" s="83">
        <f t="shared" si="2"/>
        <v>1</v>
      </c>
      <c r="AO50" s="306"/>
      <c r="AP50" s="85">
        <f>AO50/AN50</f>
        <v>0</v>
      </c>
      <c r="AQ50" s="237"/>
      <c r="AR50" s="237"/>
      <c r="AS50" s="82" t="str">
        <f>$G$50</f>
        <v>Porcentaje del lineamientos de gestión de TIC Impartidas por la DTI del nivel central Cumplidas</v>
      </c>
      <c r="AT50" s="83">
        <f t="shared" si="3"/>
        <v>1</v>
      </c>
      <c r="AU50" s="306"/>
      <c r="AV50" s="85">
        <f>AU50/AT50</f>
        <v>0</v>
      </c>
      <c r="AW50" s="238"/>
      <c r="AX50" s="237"/>
      <c r="AY50" s="82" t="str">
        <f>$G$50</f>
        <v>Porcentaje del lineamientos de gestión de TIC Impartidas por la DTI del nivel central Cumplidas</v>
      </c>
      <c r="AZ50" s="83">
        <f t="shared" si="4"/>
        <v>1</v>
      </c>
      <c r="BA50" s="306"/>
      <c r="BB50" s="85">
        <f>BA50/AZ50</f>
        <v>0</v>
      </c>
      <c r="BC50" s="195">
        <f t="shared" si="5"/>
        <v>0</v>
      </c>
      <c r="BD50" s="239"/>
    </row>
    <row r="51" spans="1:62" s="301" customFormat="1" ht="42.75" customHeight="1" thickBot="1" x14ac:dyDescent="0.25">
      <c r="A51" s="307"/>
      <c r="B51" s="308"/>
      <c r="C51" s="309"/>
      <c r="D51" s="310" t="s">
        <v>87</v>
      </c>
      <c r="E51" s="294">
        <v>0.05</v>
      </c>
      <c r="F51" s="311"/>
      <c r="G51" s="265"/>
      <c r="H51" s="295"/>
      <c r="I51" s="296"/>
      <c r="J51" s="295"/>
      <c r="K51" s="295"/>
      <c r="L51" s="296"/>
      <c r="M51" s="296"/>
      <c r="N51" s="296"/>
      <c r="O51" s="296"/>
      <c r="P51" s="296"/>
      <c r="Q51" s="295"/>
      <c r="R51" s="295"/>
      <c r="S51" s="295"/>
      <c r="T51" s="295"/>
      <c r="U51" s="295"/>
      <c r="V51" s="295"/>
      <c r="W51" s="295"/>
      <c r="X51" s="295"/>
      <c r="Y51" s="261"/>
      <c r="Z51" s="297"/>
      <c r="AA51" s="263"/>
      <c r="AB51" s="133"/>
      <c r="AC51" s="312"/>
      <c r="AD51" s="135"/>
      <c r="AE51" s="265"/>
      <c r="AF51" s="265"/>
      <c r="AG51" s="263"/>
      <c r="AH51" s="133"/>
      <c r="AI51" s="313"/>
      <c r="AJ51" s="135"/>
      <c r="AK51" s="295"/>
      <c r="AL51" s="295"/>
      <c r="AM51" s="263"/>
      <c r="AN51" s="133"/>
      <c r="AO51" s="313"/>
      <c r="AP51" s="135"/>
      <c r="AQ51" s="295"/>
      <c r="AR51" s="295"/>
      <c r="AS51" s="263"/>
      <c r="AT51" s="133"/>
      <c r="AU51" s="313"/>
      <c r="AV51" s="135"/>
      <c r="AW51" s="261"/>
      <c r="AX51" s="295"/>
      <c r="AY51" s="263"/>
      <c r="AZ51" s="133"/>
      <c r="BA51" s="313"/>
      <c r="BB51" s="135"/>
      <c r="BC51" s="299"/>
      <c r="BD51" s="300"/>
    </row>
    <row r="52" spans="1:62" s="197" customFormat="1" ht="114.75" customHeight="1" thickBot="1" x14ac:dyDescent="0.35">
      <c r="A52" s="181">
        <v>32</v>
      </c>
      <c r="B52" s="490" t="s">
        <v>276</v>
      </c>
      <c r="C52" s="492" t="s">
        <v>277</v>
      </c>
      <c r="D52" s="314" t="s">
        <v>278</v>
      </c>
      <c r="E52" s="315">
        <v>0.01</v>
      </c>
      <c r="F52" s="316" t="s">
        <v>279</v>
      </c>
      <c r="G52" s="317" t="s">
        <v>280</v>
      </c>
      <c r="H52" s="317" t="s">
        <v>281</v>
      </c>
      <c r="I52" s="318"/>
      <c r="J52" s="237" t="s">
        <v>71</v>
      </c>
      <c r="K52" s="237" t="s">
        <v>282</v>
      </c>
      <c r="L52" s="164"/>
      <c r="M52" s="164"/>
      <c r="N52" s="319"/>
      <c r="O52" s="319">
        <v>1</v>
      </c>
      <c r="P52" s="320">
        <f>SUM(L52:O52)</f>
        <v>1</v>
      </c>
      <c r="Q52" s="82" t="s">
        <v>61</v>
      </c>
      <c r="R52" s="82" t="s">
        <v>283</v>
      </c>
      <c r="S52" s="82" t="s">
        <v>284</v>
      </c>
      <c r="T52" s="82"/>
      <c r="U52" s="82"/>
      <c r="V52" s="82"/>
      <c r="W52" s="82"/>
      <c r="X52" s="82"/>
      <c r="Y52" s="149"/>
      <c r="Z52" s="193"/>
      <c r="AA52" s="82" t="str">
        <f>$G$52</f>
        <v>Ejercicios de evaluación de los requisitos legales aplicables el proceso/Alcaldía realizados</v>
      </c>
      <c r="AB52" s="174">
        <f t="shared" si="0"/>
        <v>0</v>
      </c>
      <c r="AC52" s="84">
        <v>0</v>
      </c>
      <c r="AD52" s="85"/>
      <c r="AE52" s="252" t="s">
        <v>285</v>
      </c>
      <c r="AF52" s="86" t="s">
        <v>163</v>
      </c>
      <c r="AG52" s="82" t="str">
        <f>$G$52</f>
        <v>Ejercicios de evaluación de los requisitos legales aplicables el proceso/Alcaldía realizados</v>
      </c>
      <c r="AH52" s="174">
        <f t="shared" si="1"/>
        <v>0</v>
      </c>
      <c r="AI52" s="174"/>
      <c r="AJ52" s="85" t="e">
        <f t="shared" ref="AJ52:AJ63" si="13">AI52/AH52</f>
        <v>#DIV/0!</v>
      </c>
      <c r="AK52" s="82"/>
      <c r="AL52" s="82"/>
      <c r="AM52" s="82" t="str">
        <f>$G$52</f>
        <v>Ejercicios de evaluación de los requisitos legales aplicables el proceso/Alcaldía realizados</v>
      </c>
      <c r="AN52" s="174">
        <f t="shared" si="2"/>
        <v>0</v>
      </c>
      <c r="AO52" s="174"/>
      <c r="AP52" s="85" t="e">
        <f t="shared" ref="AP52:AP63" si="14">AO52/AN52</f>
        <v>#DIV/0!</v>
      </c>
      <c r="AQ52" s="82"/>
      <c r="AR52" s="82"/>
      <c r="AS52" s="82" t="str">
        <f>$G$52</f>
        <v>Ejercicios de evaluación de los requisitos legales aplicables el proceso/Alcaldía realizados</v>
      </c>
      <c r="AT52" s="174">
        <f t="shared" si="3"/>
        <v>1</v>
      </c>
      <c r="AU52" s="174"/>
      <c r="AV52" s="85">
        <f t="shared" ref="AV52:AV63" si="15">AU52/AT52</f>
        <v>0</v>
      </c>
      <c r="AW52" s="80"/>
      <c r="AX52" s="82"/>
      <c r="AY52" s="82" t="str">
        <f>$G$52</f>
        <v>Ejercicios de evaluación de los requisitos legales aplicables el proceso/Alcaldía realizados</v>
      </c>
      <c r="AZ52" s="174">
        <f t="shared" si="4"/>
        <v>1</v>
      </c>
      <c r="BA52" s="174"/>
      <c r="BB52" s="85">
        <f t="shared" ref="BB52:BB63" si="16">BA52/AZ52</f>
        <v>0</v>
      </c>
      <c r="BC52" s="195">
        <f t="shared" si="5"/>
        <v>0</v>
      </c>
      <c r="BD52" s="196"/>
    </row>
    <row r="53" spans="1:62" s="197" customFormat="1" ht="113.25" customHeight="1" thickBot="1" x14ac:dyDescent="0.35">
      <c r="A53" s="198">
        <v>33</v>
      </c>
      <c r="B53" s="491"/>
      <c r="C53" s="493"/>
      <c r="D53" s="314" t="s">
        <v>286</v>
      </c>
      <c r="E53" s="315">
        <v>2.5000000000000001E-2</v>
      </c>
      <c r="F53" s="316" t="s">
        <v>279</v>
      </c>
      <c r="G53" s="317" t="s">
        <v>287</v>
      </c>
      <c r="H53" s="317" t="s">
        <v>288</v>
      </c>
      <c r="I53" s="245"/>
      <c r="J53" s="237" t="s">
        <v>92</v>
      </c>
      <c r="K53" s="237" t="s">
        <v>289</v>
      </c>
      <c r="L53" s="102"/>
      <c r="M53" s="102">
        <v>1</v>
      </c>
      <c r="N53" s="102">
        <v>1</v>
      </c>
      <c r="O53" s="321">
        <v>1</v>
      </c>
      <c r="P53" s="321">
        <f>AVERAGE(L53:O53)</f>
        <v>1</v>
      </c>
      <c r="Q53" s="203" t="s">
        <v>61</v>
      </c>
      <c r="R53" s="203" t="s">
        <v>290</v>
      </c>
      <c r="S53" s="203" t="s">
        <v>291</v>
      </c>
      <c r="T53" s="203"/>
      <c r="U53" s="203"/>
      <c r="V53" s="203"/>
      <c r="W53" s="203"/>
      <c r="X53" s="203"/>
      <c r="Y53" s="173"/>
      <c r="Z53" s="204"/>
      <c r="AA53" s="82" t="str">
        <f>$G$53</f>
        <v>Porcentaje de cumplimiento de las acciones según el Plan de Implementación del Modelo Integrado de Planeación</v>
      </c>
      <c r="AB53" s="83">
        <f t="shared" si="0"/>
        <v>0</v>
      </c>
      <c r="AC53" s="84">
        <v>1</v>
      </c>
      <c r="AD53" s="85"/>
      <c r="AE53" s="252" t="s">
        <v>285</v>
      </c>
      <c r="AF53" s="86" t="s">
        <v>163</v>
      </c>
      <c r="AG53" s="82" t="str">
        <f>$G$53</f>
        <v>Porcentaje de cumplimiento de las acciones según el Plan de Implementación del Modelo Integrado de Planeación</v>
      </c>
      <c r="AH53" s="83">
        <f t="shared" si="1"/>
        <v>1</v>
      </c>
      <c r="AI53" s="174"/>
      <c r="AJ53" s="85">
        <f t="shared" si="13"/>
        <v>0</v>
      </c>
      <c r="AK53" s="82"/>
      <c r="AL53" s="82"/>
      <c r="AM53" s="82" t="str">
        <f>$G$53</f>
        <v>Porcentaje de cumplimiento de las acciones según el Plan de Implementación del Modelo Integrado de Planeación</v>
      </c>
      <c r="AN53" s="83">
        <f t="shared" si="2"/>
        <v>1</v>
      </c>
      <c r="AO53" s="174"/>
      <c r="AP53" s="85">
        <f t="shared" si="14"/>
        <v>0</v>
      </c>
      <c r="AQ53" s="82"/>
      <c r="AR53" s="82"/>
      <c r="AS53" s="82" t="str">
        <f>$G$53</f>
        <v>Porcentaje de cumplimiento de las acciones según el Plan de Implementación del Modelo Integrado de Planeación</v>
      </c>
      <c r="AT53" s="83">
        <f t="shared" si="3"/>
        <v>1</v>
      </c>
      <c r="AU53" s="174"/>
      <c r="AV53" s="85">
        <f t="shared" si="15"/>
        <v>0</v>
      </c>
      <c r="AW53" s="80"/>
      <c r="AX53" s="82"/>
      <c r="AY53" s="82" t="str">
        <f>$G$53</f>
        <v>Porcentaje de cumplimiento de las acciones según el Plan de Implementación del Modelo Integrado de Planeación</v>
      </c>
      <c r="AZ53" s="83">
        <f t="shared" si="4"/>
        <v>1</v>
      </c>
      <c r="BA53" s="174"/>
      <c r="BB53" s="85">
        <f t="shared" si="16"/>
        <v>0</v>
      </c>
      <c r="BC53" s="195">
        <f t="shared" si="5"/>
        <v>0</v>
      </c>
      <c r="BD53" s="196"/>
    </row>
    <row r="54" spans="1:62" s="197" customFormat="1" ht="118.5" customHeight="1" thickBot="1" x14ac:dyDescent="0.35">
      <c r="A54" s="181">
        <v>34</v>
      </c>
      <c r="B54" s="491"/>
      <c r="C54" s="493"/>
      <c r="D54" s="314" t="s">
        <v>292</v>
      </c>
      <c r="E54" s="315">
        <v>1.4999999999999999E-2</v>
      </c>
      <c r="F54" s="316" t="s">
        <v>279</v>
      </c>
      <c r="G54" s="317" t="s">
        <v>293</v>
      </c>
      <c r="H54" s="317" t="s">
        <v>294</v>
      </c>
      <c r="I54" s="245"/>
      <c r="J54" s="203" t="s">
        <v>92</v>
      </c>
      <c r="K54" s="237" t="s">
        <v>295</v>
      </c>
      <c r="L54" s="102">
        <v>1</v>
      </c>
      <c r="M54" s="102">
        <v>1</v>
      </c>
      <c r="N54" s="102">
        <v>1</v>
      </c>
      <c r="O54" s="321">
        <v>1</v>
      </c>
      <c r="P54" s="321">
        <f>AVERAGE(L54:O54)</f>
        <v>1</v>
      </c>
      <c r="Q54" s="203" t="s">
        <v>61</v>
      </c>
      <c r="R54" s="203" t="s">
        <v>296</v>
      </c>
      <c r="S54" s="203" t="s">
        <v>291</v>
      </c>
      <c r="T54" s="203"/>
      <c r="U54" s="203"/>
      <c r="V54" s="203"/>
      <c r="W54" s="203"/>
      <c r="X54" s="203"/>
      <c r="Y54" s="173"/>
      <c r="Z54" s="204"/>
      <c r="AA54" s="82" t="str">
        <f>$G$54</f>
        <v>Porcentaje de servidores públicos entrenados en puesto de trabajo</v>
      </c>
      <c r="AB54" s="150">
        <f t="shared" si="0"/>
        <v>1</v>
      </c>
      <c r="AC54" s="151">
        <f>26/26</f>
        <v>1</v>
      </c>
      <c r="AD54" s="114">
        <f>AC54/AB54</f>
        <v>1</v>
      </c>
      <c r="AE54" s="86" t="s">
        <v>297</v>
      </c>
      <c r="AF54" s="86"/>
      <c r="AG54" s="82" t="str">
        <f>$G$54</f>
        <v>Porcentaje de servidores públicos entrenados en puesto de trabajo</v>
      </c>
      <c r="AH54" s="83">
        <f t="shared" si="1"/>
        <v>1</v>
      </c>
      <c r="AI54" s="174"/>
      <c r="AJ54" s="85">
        <f t="shared" si="13"/>
        <v>0</v>
      </c>
      <c r="AK54" s="82"/>
      <c r="AL54" s="82"/>
      <c r="AM54" s="82" t="str">
        <f>$G$54</f>
        <v>Porcentaje de servidores públicos entrenados en puesto de trabajo</v>
      </c>
      <c r="AN54" s="83">
        <f t="shared" si="2"/>
        <v>1</v>
      </c>
      <c r="AO54" s="174"/>
      <c r="AP54" s="85">
        <f t="shared" si="14"/>
        <v>0</v>
      </c>
      <c r="AQ54" s="82"/>
      <c r="AR54" s="82"/>
      <c r="AS54" s="82" t="str">
        <f>$G$54</f>
        <v>Porcentaje de servidores públicos entrenados en puesto de trabajo</v>
      </c>
      <c r="AT54" s="83">
        <f t="shared" si="3"/>
        <v>1</v>
      </c>
      <c r="AU54" s="174"/>
      <c r="AV54" s="85">
        <f t="shared" si="15"/>
        <v>0</v>
      </c>
      <c r="AW54" s="80"/>
      <c r="AX54" s="82"/>
      <c r="AY54" s="82" t="str">
        <f>$G$54</f>
        <v>Porcentaje de servidores públicos entrenados en puesto de trabajo</v>
      </c>
      <c r="AZ54" s="83">
        <f t="shared" si="4"/>
        <v>1</v>
      </c>
      <c r="BA54" s="174"/>
      <c r="BB54" s="85">
        <f t="shared" si="16"/>
        <v>0</v>
      </c>
      <c r="BC54" s="195">
        <f t="shared" si="5"/>
        <v>0</v>
      </c>
      <c r="BD54" s="196"/>
    </row>
    <row r="55" spans="1:62" s="197" customFormat="1" ht="114.75" customHeight="1" thickBot="1" x14ac:dyDescent="0.35">
      <c r="A55" s="198">
        <v>35</v>
      </c>
      <c r="B55" s="491"/>
      <c r="C55" s="493"/>
      <c r="D55" s="314" t="s">
        <v>298</v>
      </c>
      <c r="E55" s="315">
        <v>1.4999999999999999E-2</v>
      </c>
      <c r="F55" s="316" t="s">
        <v>279</v>
      </c>
      <c r="G55" s="317" t="s">
        <v>299</v>
      </c>
      <c r="H55" s="317" t="s">
        <v>300</v>
      </c>
      <c r="I55" s="245"/>
      <c r="J55" s="203" t="s">
        <v>92</v>
      </c>
      <c r="K55" s="237" t="s">
        <v>301</v>
      </c>
      <c r="L55" s="102"/>
      <c r="M55" s="102">
        <v>1</v>
      </c>
      <c r="N55" s="102"/>
      <c r="O55" s="321">
        <v>1</v>
      </c>
      <c r="P55" s="321">
        <f>AVERAGE(L55:O55)</f>
        <v>1</v>
      </c>
      <c r="Q55" s="203" t="s">
        <v>61</v>
      </c>
      <c r="R55" s="203" t="s">
        <v>302</v>
      </c>
      <c r="S55" s="203" t="s">
        <v>303</v>
      </c>
      <c r="T55" s="203"/>
      <c r="U55" s="203"/>
      <c r="V55" s="203"/>
      <c r="W55" s="203"/>
      <c r="X55" s="203"/>
      <c r="Y55" s="173"/>
      <c r="Z55" s="204"/>
      <c r="AA55" s="82" t="str">
        <f>$G$55</f>
        <v>Porcentaje de cumplimiento de las actividades y tareas asignadas al proceso/Alcaldía Local en el PAAC 2018</v>
      </c>
      <c r="AB55" s="83">
        <f t="shared" si="0"/>
        <v>0</v>
      </c>
      <c r="AC55" s="84">
        <f>5/5</f>
        <v>1</v>
      </c>
      <c r="AD55" s="85"/>
      <c r="AE55" s="86" t="s">
        <v>304</v>
      </c>
      <c r="AF55" s="86" t="s">
        <v>305</v>
      </c>
      <c r="AG55" s="82" t="str">
        <f>$G$55</f>
        <v>Porcentaje de cumplimiento de las actividades y tareas asignadas al proceso/Alcaldía Local en el PAAC 2018</v>
      </c>
      <c r="AH55" s="83">
        <f t="shared" si="1"/>
        <v>1</v>
      </c>
      <c r="AI55" s="174"/>
      <c r="AJ55" s="85">
        <f t="shared" si="13"/>
        <v>0</v>
      </c>
      <c r="AK55" s="82"/>
      <c r="AL55" s="82"/>
      <c r="AM55" s="82" t="str">
        <f>$G$55</f>
        <v>Porcentaje de cumplimiento de las actividades y tareas asignadas al proceso/Alcaldía Local en el PAAC 2018</v>
      </c>
      <c r="AN55" s="83">
        <f t="shared" si="2"/>
        <v>0</v>
      </c>
      <c r="AO55" s="174"/>
      <c r="AP55" s="85" t="e">
        <f t="shared" si="14"/>
        <v>#DIV/0!</v>
      </c>
      <c r="AQ55" s="82"/>
      <c r="AR55" s="82"/>
      <c r="AS55" s="82" t="str">
        <f>$G$55</f>
        <v>Porcentaje de cumplimiento de las actividades y tareas asignadas al proceso/Alcaldía Local en el PAAC 2018</v>
      </c>
      <c r="AT55" s="83">
        <f t="shared" si="3"/>
        <v>1</v>
      </c>
      <c r="AU55" s="174"/>
      <c r="AV55" s="85">
        <f t="shared" si="15"/>
        <v>0</v>
      </c>
      <c r="AW55" s="80"/>
      <c r="AX55" s="82"/>
      <c r="AY55" s="82" t="str">
        <f>$G$55</f>
        <v>Porcentaje de cumplimiento de las actividades y tareas asignadas al proceso/Alcaldía Local en el PAAC 2018</v>
      </c>
      <c r="AZ55" s="83">
        <f t="shared" si="4"/>
        <v>1</v>
      </c>
      <c r="BA55" s="174"/>
      <c r="BB55" s="85">
        <f t="shared" si="16"/>
        <v>0</v>
      </c>
      <c r="BC55" s="195">
        <f t="shared" si="5"/>
        <v>0</v>
      </c>
      <c r="BD55" s="196"/>
    </row>
    <row r="56" spans="1:62" s="197" customFormat="1" ht="102" customHeight="1" thickBot="1" x14ac:dyDescent="0.35">
      <c r="A56" s="181">
        <v>36</v>
      </c>
      <c r="B56" s="491"/>
      <c r="C56" s="493"/>
      <c r="D56" s="314" t="s">
        <v>306</v>
      </c>
      <c r="E56" s="315">
        <v>1.4999999999999999E-2</v>
      </c>
      <c r="F56" s="316" t="s">
        <v>279</v>
      </c>
      <c r="G56" s="317" t="s">
        <v>307</v>
      </c>
      <c r="H56" s="317" t="s">
        <v>308</v>
      </c>
      <c r="I56" s="245"/>
      <c r="J56" s="203"/>
      <c r="K56" s="237" t="s">
        <v>307</v>
      </c>
      <c r="L56" s="322"/>
      <c r="M56" s="322">
        <v>1</v>
      </c>
      <c r="N56" s="322"/>
      <c r="O56" s="323">
        <v>1</v>
      </c>
      <c r="P56" s="323">
        <f>SUM(L56:O56)</f>
        <v>2</v>
      </c>
      <c r="Q56" s="203" t="s">
        <v>61</v>
      </c>
      <c r="R56" s="203" t="s">
        <v>309</v>
      </c>
      <c r="S56" s="203" t="s">
        <v>310</v>
      </c>
      <c r="T56" s="203"/>
      <c r="U56" s="203"/>
      <c r="V56" s="203"/>
      <c r="W56" s="203"/>
      <c r="X56" s="203"/>
      <c r="Y56" s="173"/>
      <c r="Z56" s="204"/>
      <c r="AA56" s="82" t="str">
        <f>$G$56</f>
        <v>Mediciones de desempeño ambiental realizadas en el proceso/alcaldia local</v>
      </c>
      <c r="AB56" s="174">
        <f t="shared" si="0"/>
        <v>0</v>
      </c>
      <c r="AC56" s="84">
        <v>0</v>
      </c>
      <c r="AD56" s="85"/>
      <c r="AE56" s="252" t="s">
        <v>285</v>
      </c>
      <c r="AF56" s="86" t="s">
        <v>163</v>
      </c>
      <c r="AG56" s="82" t="str">
        <f>$G$56</f>
        <v>Mediciones de desempeño ambiental realizadas en el proceso/alcaldia local</v>
      </c>
      <c r="AH56" s="174">
        <f t="shared" si="1"/>
        <v>1</v>
      </c>
      <c r="AI56" s="174"/>
      <c r="AJ56" s="85">
        <f t="shared" si="13"/>
        <v>0</v>
      </c>
      <c r="AK56" s="82"/>
      <c r="AL56" s="82"/>
      <c r="AM56" s="82" t="str">
        <f>$G$56</f>
        <v>Mediciones de desempeño ambiental realizadas en el proceso/alcaldia local</v>
      </c>
      <c r="AN56" s="174">
        <f t="shared" si="2"/>
        <v>0</v>
      </c>
      <c r="AO56" s="174"/>
      <c r="AP56" s="85" t="e">
        <f t="shared" si="14"/>
        <v>#DIV/0!</v>
      </c>
      <c r="AQ56" s="82"/>
      <c r="AR56" s="82"/>
      <c r="AS56" s="82" t="str">
        <f>$G$56</f>
        <v>Mediciones de desempeño ambiental realizadas en el proceso/alcaldia local</v>
      </c>
      <c r="AT56" s="174">
        <f t="shared" si="3"/>
        <v>1</v>
      </c>
      <c r="AU56" s="174"/>
      <c r="AV56" s="85">
        <f t="shared" si="15"/>
        <v>0</v>
      </c>
      <c r="AW56" s="80"/>
      <c r="AX56" s="82"/>
      <c r="AY56" s="82" t="str">
        <f>$G$56</f>
        <v>Mediciones de desempeño ambiental realizadas en el proceso/alcaldia local</v>
      </c>
      <c r="AZ56" s="174">
        <f t="shared" si="4"/>
        <v>2</v>
      </c>
      <c r="BA56" s="174"/>
      <c r="BB56" s="85">
        <f t="shared" si="16"/>
        <v>0</v>
      </c>
      <c r="BC56" s="195">
        <f t="shared" si="5"/>
        <v>0</v>
      </c>
      <c r="BD56" s="196"/>
    </row>
    <row r="57" spans="1:62" s="197" customFormat="1" ht="162.75" customHeight="1" thickBot="1" x14ac:dyDescent="0.35">
      <c r="A57" s="198">
        <v>37</v>
      </c>
      <c r="B57" s="491"/>
      <c r="C57" s="493"/>
      <c r="D57" s="314" t="s">
        <v>311</v>
      </c>
      <c r="E57" s="315">
        <v>2.5000000000000001E-2</v>
      </c>
      <c r="F57" s="316" t="s">
        <v>279</v>
      </c>
      <c r="G57" s="317" t="s">
        <v>312</v>
      </c>
      <c r="H57" s="317" t="s">
        <v>313</v>
      </c>
      <c r="I57" s="245">
        <v>816</v>
      </c>
      <c r="J57" s="203" t="s">
        <v>314</v>
      </c>
      <c r="K57" s="237" t="s">
        <v>315</v>
      </c>
      <c r="L57" s="322">
        <v>286</v>
      </c>
      <c r="M57" s="322">
        <v>100</v>
      </c>
      <c r="N57" s="322">
        <v>50</v>
      </c>
      <c r="O57" s="323">
        <v>0</v>
      </c>
      <c r="P57" s="323">
        <f>+O57</f>
        <v>0</v>
      </c>
      <c r="Q57" s="203"/>
      <c r="R57" s="203" t="s">
        <v>316</v>
      </c>
      <c r="S57" s="203" t="s">
        <v>303</v>
      </c>
      <c r="T57" s="203"/>
      <c r="U57" s="203"/>
      <c r="V57" s="203"/>
      <c r="W57" s="203"/>
      <c r="X57" s="203"/>
      <c r="Y57" s="173"/>
      <c r="Z57" s="204"/>
      <c r="AA57" s="82" t="str">
        <f>$G$57</f>
        <v>Disminución de requerimientos ciudadanos vencidos asignados al proceso/Alcaldía Local</v>
      </c>
      <c r="AB57" s="174">
        <f t="shared" si="0"/>
        <v>286</v>
      </c>
      <c r="AC57" s="324">
        <v>286</v>
      </c>
      <c r="AD57" s="325">
        <v>1</v>
      </c>
      <c r="AE57" s="86" t="s">
        <v>317</v>
      </c>
      <c r="AF57" s="86" t="s">
        <v>318</v>
      </c>
      <c r="AG57" s="82" t="str">
        <f>$G$57</f>
        <v>Disminución de requerimientos ciudadanos vencidos asignados al proceso/Alcaldía Local</v>
      </c>
      <c r="AH57" s="174">
        <f t="shared" si="1"/>
        <v>100</v>
      </c>
      <c r="AI57" s="174"/>
      <c r="AJ57" s="85">
        <f t="shared" si="13"/>
        <v>0</v>
      </c>
      <c r="AK57" s="82"/>
      <c r="AL57" s="82"/>
      <c r="AM57" s="82" t="str">
        <f>$G$57</f>
        <v>Disminución de requerimientos ciudadanos vencidos asignados al proceso/Alcaldía Local</v>
      </c>
      <c r="AN57" s="174">
        <f t="shared" si="2"/>
        <v>50</v>
      </c>
      <c r="AO57" s="174"/>
      <c r="AP57" s="85">
        <f t="shared" si="14"/>
        <v>0</v>
      </c>
      <c r="AQ57" s="82"/>
      <c r="AR57" s="82"/>
      <c r="AS57" s="82" t="str">
        <f>$G$57</f>
        <v>Disminución de requerimientos ciudadanos vencidos asignados al proceso/Alcaldía Local</v>
      </c>
      <c r="AT57" s="174">
        <f t="shared" si="3"/>
        <v>0</v>
      </c>
      <c r="AU57" s="174"/>
      <c r="AV57" s="85" t="e">
        <f t="shared" si="15"/>
        <v>#DIV/0!</v>
      </c>
      <c r="AW57" s="80"/>
      <c r="AX57" s="82"/>
      <c r="AY57" s="82" t="str">
        <f>$G$57</f>
        <v>Disminución de requerimientos ciudadanos vencidos asignados al proceso/Alcaldía Local</v>
      </c>
      <c r="AZ57" s="174">
        <f t="shared" si="4"/>
        <v>0</v>
      </c>
      <c r="BA57" s="174"/>
      <c r="BB57" s="85" t="e">
        <f t="shared" si="16"/>
        <v>#DIV/0!</v>
      </c>
      <c r="BC57" s="195" t="e">
        <f t="shared" si="5"/>
        <v>#DIV/0!</v>
      </c>
      <c r="BD57" s="196"/>
    </row>
    <row r="58" spans="1:62" s="197" customFormat="1" ht="150" customHeight="1" thickBot="1" x14ac:dyDescent="0.35">
      <c r="A58" s="181">
        <v>38</v>
      </c>
      <c r="B58" s="491"/>
      <c r="C58" s="493"/>
      <c r="D58" s="314" t="s">
        <v>319</v>
      </c>
      <c r="E58" s="315">
        <v>2.5000000000000001E-2</v>
      </c>
      <c r="F58" s="316" t="s">
        <v>279</v>
      </c>
      <c r="G58" s="317" t="s">
        <v>320</v>
      </c>
      <c r="H58" s="317" t="s">
        <v>321</v>
      </c>
      <c r="I58" s="245">
        <v>1</v>
      </c>
      <c r="J58" s="203" t="s">
        <v>71</v>
      </c>
      <c r="K58" s="237" t="s">
        <v>322</v>
      </c>
      <c r="L58" s="209"/>
      <c r="M58" s="209"/>
      <c r="N58" s="209">
        <v>1</v>
      </c>
      <c r="O58" s="209">
        <v>1</v>
      </c>
      <c r="P58" s="209">
        <f>SUM(L58:O58)</f>
        <v>2</v>
      </c>
      <c r="Q58" s="203" t="s">
        <v>61</v>
      </c>
      <c r="R58" s="203" t="s">
        <v>323</v>
      </c>
      <c r="S58" s="203" t="s">
        <v>291</v>
      </c>
      <c r="T58" s="203"/>
      <c r="U58" s="203"/>
      <c r="V58" s="203"/>
      <c r="W58" s="203"/>
      <c r="X58" s="203"/>
      <c r="Y58" s="173"/>
      <c r="Z58" s="204"/>
      <c r="AA58" s="82" t="str">
        <f>$G$58</f>
        <v>Buenas practicas y lecciones aprendidas identificadas por proceso o Alcaldía Local en la herramienta de gestión del conocimiento (AGORA)</v>
      </c>
      <c r="AB58" s="174">
        <f t="shared" si="0"/>
        <v>0</v>
      </c>
      <c r="AC58" s="84">
        <v>0</v>
      </c>
      <c r="AD58" s="85"/>
      <c r="AE58" s="86" t="s">
        <v>324</v>
      </c>
      <c r="AF58" s="86" t="s">
        <v>163</v>
      </c>
      <c r="AG58" s="82" t="str">
        <f>$G$58</f>
        <v>Buenas practicas y lecciones aprendidas identificadas por proceso o Alcaldía Local en la herramienta de gestión del conocimiento (AGORA)</v>
      </c>
      <c r="AH58" s="174">
        <f t="shared" si="1"/>
        <v>0</v>
      </c>
      <c r="AI58" s="174"/>
      <c r="AJ58" s="85" t="e">
        <f t="shared" si="13"/>
        <v>#DIV/0!</v>
      </c>
      <c r="AK58" s="82"/>
      <c r="AL58" s="82"/>
      <c r="AM58" s="82" t="str">
        <f>$G$58</f>
        <v>Buenas practicas y lecciones aprendidas identificadas por proceso o Alcaldía Local en la herramienta de gestión del conocimiento (AGORA)</v>
      </c>
      <c r="AN58" s="174">
        <f t="shared" si="2"/>
        <v>1</v>
      </c>
      <c r="AO58" s="174"/>
      <c r="AP58" s="85">
        <f t="shared" si="14"/>
        <v>0</v>
      </c>
      <c r="AQ58" s="82"/>
      <c r="AR58" s="82"/>
      <c r="AS58" s="82" t="str">
        <f>$G$58</f>
        <v>Buenas practicas y lecciones aprendidas identificadas por proceso o Alcaldía Local en la herramienta de gestión del conocimiento (AGORA)</v>
      </c>
      <c r="AT58" s="174">
        <f t="shared" si="3"/>
        <v>1</v>
      </c>
      <c r="AU58" s="174"/>
      <c r="AV58" s="85">
        <f t="shared" si="15"/>
        <v>0</v>
      </c>
      <c r="AW58" s="80"/>
      <c r="AX58" s="82"/>
      <c r="AY58" s="82" t="str">
        <f>$G$58</f>
        <v>Buenas practicas y lecciones aprendidas identificadas por proceso o Alcaldía Local en la herramienta de gestión del conocimiento (AGORA)</v>
      </c>
      <c r="AZ58" s="174">
        <f t="shared" si="4"/>
        <v>2</v>
      </c>
      <c r="BA58" s="174"/>
      <c r="BB58" s="85">
        <f t="shared" si="16"/>
        <v>0</v>
      </c>
      <c r="BC58" s="195">
        <f t="shared" si="5"/>
        <v>0</v>
      </c>
      <c r="BD58" s="196"/>
    </row>
    <row r="59" spans="1:62" s="197" customFormat="1" ht="121.5" customHeight="1" thickBot="1" x14ac:dyDescent="0.35">
      <c r="A59" s="198">
        <v>39</v>
      </c>
      <c r="B59" s="491"/>
      <c r="C59" s="493"/>
      <c r="D59" s="314" t="s">
        <v>325</v>
      </c>
      <c r="E59" s="315">
        <v>1.4E-2</v>
      </c>
      <c r="F59" s="316" t="s">
        <v>279</v>
      </c>
      <c r="G59" s="317" t="s">
        <v>326</v>
      </c>
      <c r="H59" s="317" t="s">
        <v>327</v>
      </c>
      <c r="I59" s="326"/>
      <c r="J59" s="234"/>
      <c r="K59" s="237" t="s">
        <v>328</v>
      </c>
      <c r="L59" s="327"/>
      <c r="M59" s="102">
        <v>1</v>
      </c>
      <c r="N59" s="327"/>
      <c r="O59" s="327">
        <v>1</v>
      </c>
      <c r="P59" s="327"/>
      <c r="Q59" s="203"/>
      <c r="R59" s="203" t="s">
        <v>329</v>
      </c>
      <c r="S59" s="234" t="s">
        <v>303</v>
      </c>
      <c r="T59" s="234"/>
      <c r="U59" s="234"/>
      <c r="V59" s="234"/>
      <c r="W59" s="234"/>
      <c r="X59" s="234"/>
      <c r="Y59" s="173"/>
      <c r="Z59" s="235"/>
      <c r="AA59" s="82" t="str">
        <f>$G$59</f>
        <v>Porcentaje de depuración de las comunicaciones en el aplicatio de gestión documental</v>
      </c>
      <c r="AB59" s="83">
        <f t="shared" si="0"/>
        <v>0</v>
      </c>
      <c r="AC59" s="328">
        <v>0</v>
      </c>
      <c r="AD59" s="85"/>
      <c r="AE59" s="115" t="s">
        <v>330</v>
      </c>
      <c r="AF59" s="115" t="s">
        <v>331</v>
      </c>
      <c r="AG59" s="82" t="str">
        <f>$G$59</f>
        <v>Porcentaje de depuración de las comunicaciones en el aplicatio de gestión documental</v>
      </c>
      <c r="AH59" s="83">
        <f t="shared" si="1"/>
        <v>1</v>
      </c>
      <c r="AI59" s="236"/>
      <c r="AJ59" s="85">
        <f t="shared" si="13"/>
        <v>0</v>
      </c>
      <c r="AK59" s="237"/>
      <c r="AL59" s="237"/>
      <c r="AM59" s="82" t="str">
        <f>$G$59</f>
        <v>Porcentaje de depuración de las comunicaciones en el aplicatio de gestión documental</v>
      </c>
      <c r="AN59" s="83">
        <f t="shared" si="2"/>
        <v>0</v>
      </c>
      <c r="AO59" s="236"/>
      <c r="AP59" s="85" t="e">
        <f t="shared" si="14"/>
        <v>#DIV/0!</v>
      </c>
      <c r="AQ59" s="237"/>
      <c r="AR59" s="237"/>
      <c r="AS59" s="82" t="str">
        <f>$G$59</f>
        <v>Porcentaje de depuración de las comunicaciones en el aplicatio de gestión documental</v>
      </c>
      <c r="AT59" s="83">
        <f t="shared" si="3"/>
        <v>1</v>
      </c>
      <c r="AU59" s="236"/>
      <c r="AV59" s="85">
        <f t="shared" si="15"/>
        <v>0</v>
      </c>
      <c r="AW59" s="238"/>
      <c r="AX59" s="237"/>
      <c r="AY59" s="82" t="str">
        <f>$G$59</f>
        <v>Porcentaje de depuración de las comunicaciones en el aplicatio de gestión documental</v>
      </c>
      <c r="AZ59" s="83">
        <f t="shared" si="4"/>
        <v>0</v>
      </c>
      <c r="BA59" s="236"/>
      <c r="BB59" s="85" t="e">
        <f t="shared" si="16"/>
        <v>#DIV/0!</v>
      </c>
      <c r="BC59" s="195" t="e">
        <f t="shared" si="5"/>
        <v>#DIV/0!</v>
      </c>
      <c r="BD59" s="239"/>
    </row>
    <row r="60" spans="1:62" s="197" customFormat="1" ht="110.25" customHeight="1" thickBot="1" x14ac:dyDescent="0.35">
      <c r="A60" s="181">
        <v>40</v>
      </c>
      <c r="B60" s="491"/>
      <c r="C60" s="493"/>
      <c r="D60" s="314" t="s">
        <v>332</v>
      </c>
      <c r="E60" s="315">
        <v>1.4E-2</v>
      </c>
      <c r="F60" s="316" t="s">
        <v>279</v>
      </c>
      <c r="G60" s="317" t="s">
        <v>333</v>
      </c>
      <c r="H60" s="317" t="s">
        <v>334</v>
      </c>
      <c r="I60" s="329" t="s">
        <v>167</v>
      </c>
      <c r="J60" s="237" t="s">
        <v>92</v>
      </c>
      <c r="K60" s="237" t="s">
        <v>335</v>
      </c>
      <c r="L60" s="102">
        <v>1</v>
      </c>
      <c r="M60" s="102">
        <v>1</v>
      </c>
      <c r="N60" s="102">
        <v>1</v>
      </c>
      <c r="O60" s="102">
        <v>1</v>
      </c>
      <c r="P60" s="102">
        <v>1</v>
      </c>
      <c r="Q60" s="203" t="s">
        <v>61</v>
      </c>
      <c r="R60" s="203" t="s">
        <v>336</v>
      </c>
      <c r="S60" s="203" t="s">
        <v>291</v>
      </c>
      <c r="T60" s="234"/>
      <c r="U60" s="234"/>
      <c r="V60" s="234"/>
      <c r="W60" s="234"/>
      <c r="X60" s="234"/>
      <c r="Y60" s="173"/>
      <c r="Z60" s="235"/>
      <c r="AA60" s="82" t="str">
        <f>$G$60</f>
        <v>Cumplimiento en reportes de riesgos de manera oportuna</v>
      </c>
      <c r="AB60" s="83">
        <f t="shared" si="0"/>
        <v>1</v>
      </c>
      <c r="AC60" s="330">
        <v>1</v>
      </c>
      <c r="AD60" s="175">
        <f>AC60/AB60</f>
        <v>1</v>
      </c>
      <c r="AE60" s="115" t="s">
        <v>337</v>
      </c>
      <c r="AF60" s="115"/>
      <c r="AG60" s="82" t="str">
        <f>$G$60</f>
        <v>Cumplimiento en reportes de riesgos de manera oportuna</v>
      </c>
      <c r="AH60" s="83">
        <f t="shared" si="1"/>
        <v>1</v>
      </c>
      <c r="AI60" s="236"/>
      <c r="AJ60" s="85">
        <f t="shared" si="13"/>
        <v>0</v>
      </c>
      <c r="AK60" s="237"/>
      <c r="AL60" s="237"/>
      <c r="AM60" s="82" t="str">
        <f>$G$60</f>
        <v>Cumplimiento en reportes de riesgos de manera oportuna</v>
      </c>
      <c r="AN60" s="83">
        <f t="shared" si="2"/>
        <v>1</v>
      </c>
      <c r="AO60" s="236"/>
      <c r="AP60" s="85">
        <f t="shared" si="14"/>
        <v>0</v>
      </c>
      <c r="AQ60" s="237"/>
      <c r="AR60" s="237"/>
      <c r="AS60" s="82" t="str">
        <f>$G$60</f>
        <v>Cumplimiento en reportes de riesgos de manera oportuna</v>
      </c>
      <c r="AT60" s="83">
        <f t="shared" si="3"/>
        <v>1</v>
      </c>
      <c r="AU60" s="236"/>
      <c r="AV60" s="85">
        <f t="shared" si="15"/>
        <v>0</v>
      </c>
      <c r="AW60" s="238"/>
      <c r="AX60" s="237"/>
      <c r="AY60" s="82" t="str">
        <f>$G$60</f>
        <v>Cumplimiento en reportes de riesgos de manera oportuna</v>
      </c>
      <c r="AZ60" s="83">
        <f t="shared" si="4"/>
        <v>1</v>
      </c>
      <c r="BA60" s="236"/>
      <c r="BB60" s="85">
        <f t="shared" si="16"/>
        <v>0</v>
      </c>
      <c r="BC60" s="195">
        <f t="shared" si="5"/>
        <v>0</v>
      </c>
      <c r="BD60" s="239"/>
    </row>
    <row r="61" spans="1:62" s="197" customFormat="1" ht="129" customHeight="1" thickBot="1" x14ac:dyDescent="0.35">
      <c r="A61" s="198">
        <v>41</v>
      </c>
      <c r="B61" s="491"/>
      <c r="C61" s="493"/>
      <c r="D61" s="331" t="s">
        <v>338</v>
      </c>
      <c r="E61" s="315">
        <v>1.4E-2</v>
      </c>
      <c r="F61" s="316" t="s">
        <v>279</v>
      </c>
      <c r="G61" s="317" t="s">
        <v>339</v>
      </c>
      <c r="H61" s="317" t="s">
        <v>340</v>
      </c>
      <c r="I61" s="329" t="s">
        <v>167</v>
      </c>
      <c r="J61" s="237" t="s">
        <v>92</v>
      </c>
      <c r="K61" s="237" t="s">
        <v>341</v>
      </c>
      <c r="L61" s="102"/>
      <c r="M61" s="102">
        <v>1</v>
      </c>
      <c r="N61" s="102">
        <v>1</v>
      </c>
      <c r="O61" s="102">
        <v>1</v>
      </c>
      <c r="P61" s="102">
        <v>1</v>
      </c>
      <c r="Q61" s="203" t="s">
        <v>61</v>
      </c>
      <c r="R61" s="203" t="s">
        <v>342</v>
      </c>
      <c r="S61" s="234"/>
      <c r="T61" s="234"/>
      <c r="U61" s="234"/>
      <c r="V61" s="234"/>
      <c r="W61" s="234"/>
      <c r="X61" s="234"/>
      <c r="Y61" s="173"/>
      <c r="Z61" s="235"/>
      <c r="AA61" s="82" t="str">
        <f>$G$61</f>
        <v>Cumplimiento del plan de actualización de los procesos en el marco del Sistema de Gestión</v>
      </c>
      <c r="AB61" s="150">
        <f t="shared" si="0"/>
        <v>0</v>
      </c>
      <c r="AC61" s="113"/>
      <c r="AD61" s="114"/>
      <c r="AE61" s="115" t="s">
        <v>285</v>
      </c>
      <c r="AF61" s="115" t="s">
        <v>163</v>
      </c>
      <c r="AG61" s="82" t="str">
        <f>$G$61</f>
        <v>Cumplimiento del plan de actualización de los procesos en el marco del Sistema de Gestión</v>
      </c>
      <c r="AH61" s="83">
        <f t="shared" si="1"/>
        <v>1</v>
      </c>
      <c r="AI61" s="236"/>
      <c r="AJ61" s="85">
        <f t="shared" si="13"/>
        <v>0</v>
      </c>
      <c r="AK61" s="237"/>
      <c r="AL61" s="237"/>
      <c r="AM61" s="82" t="str">
        <f>$G$61</f>
        <v>Cumplimiento del plan de actualización de los procesos en el marco del Sistema de Gestión</v>
      </c>
      <c r="AN61" s="83">
        <f t="shared" si="2"/>
        <v>1</v>
      </c>
      <c r="AO61" s="236"/>
      <c r="AP61" s="85">
        <f t="shared" si="14"/>
        <v>0</v>
      </c>
      <c r="AQ61" s="237"/>
      <c r="AR61" s="237"/>
      <c r="AS61" s="82" t="str">
        <f>$G$61</f>
        <v>Cumplimiento del plan de actualización de los procesos en el marco del Sistema de Gestión</v>
      </c>
      <c r="AT61" s="83">
        <f t="shared" si="3"/>
        <v>1</v>
      </c>
      <c r="AU61" s="236"/>
      <c r="AV61" s="85">
        <f t="shared" si="15"/>
        <v>0</v>
      </c>
      <c r="AW61" s="238"/>
      <c r="AX61" s="237"/>
      <c r="AY61" s="82" t="str">
        <f>$G$61</f>
        <v>Cumplimiento del plan de actualización de los procesos en el marco del Sistema de Gestión</v>
      </c>
      <c r="AZ61" s="83">
        <f t="shared" si="4"/>
        <v>1</v>
      </c>
      <c r="BA61" s="236"/>
      <c r="BB61" s="85">
        <f t="shared" si="16"/>
        <v>0</v>
      </c>
      <c r="BC61" s="195">
        <f t="shared" si="5"/>
        <v>0</v>
      </c>
      <c r="BD61" s="239"/>
    </row>
    <row r="62" spans="1:62" s="197" customFormat="1" ht="108.75" customHeight="1" thickBot="1" x14ac:dyDescent="0.35">
      <c r="A62" s="181">
        <v>42</v>
      </c>
      <c r="B62" s="491"/>
      <c r="C62" s="493"/>
      <c r="D62" s="314" t="s">
        <v>343</v>
      </c>
      <c r="E62" s="315">
        <v>1.4E-2</v>
      </c>
      <c r="F62" s="316" t="s">
        <v>279</v>
      </c>
      <c r="G62" s="317" t="s">
        <v>344</v>
      </c>
      <c r="H62" s="317" t="s">
        <v>345</v>
      </c>
      <c r="I62" s="329" t="s">
        <v>167</v>
      </c>
      <c r="J62" s="237" t="s">
        <v>92</v>
      </c>
      <c r="K62" s="237" t="s">
        <v>346</v>
      </c>
      <c r="L62" s="102">
        <v>1</v>
      </c>
      <c r="M62" s="102">
        <v>1</v>
      </c>
      <c r="N62" s="102">
        <v>1</v>
      </c>
      <c r="O62" s="102">
        <v>1</v>
      </c>
      <c r="P62" s="102">
        <v>1</v>
      </c>
      <c r="Q62" s="203" t="s">
        <v>61</v>
      </c>
      <c r="R62" s="203" t="s">
        <v>342</v>
      </c>
      <c r="S62" s="234"/>
      <c r="T62" s="234"/>
      <c r="U62" s="234"/>
      <c r="V62" s="234"/>
      <c r="W62" s="234"/>
      <c r="X62" s="234"/>
      <c r="Y62" s="173"/>
      <c r="Z62" s="235"/>
      <c r="AA62" s="82" t="str">
        <f>$G$62</f>
        <v>Acciones correctivas documentadas y vigentes</v>
      </c>
      <c r="AB62" s="83">
        <f t="shared" si="0"/>
        <v>1</v>
      </c>
      <c r="AC62" s="330">
        <v>0.26</v>
      </c>
      <c r="AD62" s="175">
        <f>AC62/AB62</f>
        <v>0.26</v>
      </c>
      <c r="AE62" s="115" t="s">
        <v>347</v>
      </c>
      <c r="AF62" s="115"/>
      <c r="AG62" s="82" t="str">
        <f>$G$62</f>
        <v>Acciones correctivas documentadas y vigentes</v>
      </c>
      <c r="AH62" s="83">
        <f t="shared" si="1"/>
        <v>1</v>
      </c>
      <c r="AI62" s="236"/>
      <c r="AJ62" s="85">
        <f t="shared" si="13"/>
        <v>0</v>
      </c>
      <c r="AK62" s="237"/>
      <c r="AL62" s="237"/>
      <c r="AM62" s="82" t="str">
        <f>$G$62</f>
        <v>Acciones correctivas documentadas y vigentes</v>
      </c>
      <c r="AN62" s="83">
        <f t="shared" si="2"/>
        <v>1</v>
      </c>
      <c r="AO62" s="236"/>
      <c r="AP62" s="85">
        <f t="shared" si="14"/>
        <v>0</v>
      </c>
      <c r="AQ62" s="237"/>
      <c r="AR62" s="237"/>
      <c r="AS62" s="82" t="str">
        <f>$G$62</f>
        <v>Acciones correctivas documentadas y vigentes</v>
      </c>
      <c r="AT62" s="83">
        <f t="shared" si="3"/>
        <v>1</v>
      </c>
      <c r="AU62" s="236"/>
      <c r="AV62" s="85">
        <f t="shared" si="15"/>
        <v>0</v>
      </c>
      <c r="AW62" s="238"/>
      <c r="AX62" s="237"/>
      <c r="AY62" s="82" t="str">
        <f>$G$62</f>
        <v>Acciones correctivas documentadas y vigentes</v>
      </c>
      <c r="AZ62" s="83">
        <f t="shared" si="4"/>
        <v>1</v>
      </c>
      <c r="BA62" s="236"/>
      <c r="BB62" s="85">
        <f t="shared" si="16"/>
        <v>0</v>
      </c>
      <c r="BC62" s="195">
        <f t="shared" si="5"/>
        <v>0</v>
      </c>
      <c r="BD62" s="239"/>
      <c r="BG62" s="332">
        <v>0.48</v>
      </c>
      <c r="BH62" s="197" t="s">
        <v>348</v>
      </c>
      <c r="BJ62" s="197" t="s">
        <v>349</v>
      </c>
    </row>
    <row r="63" spans="1:62" s="197" customFormat="1" ht="105" customHeight="1" thickBot="1" x14ac:dyDescent="0.35">
      <c r="A63" s="198">
        <v>43</v>
      </c>
      <c r="B63" s="491"/>
      <c r="C63" s="494"/>
      <c r="D63" s="314" t="s">
        <v>350</v>
      </c>
      <c r="E63" s="315">
        <v>1.4E-2</v>
      </c>
      <c r="F63" s="316" t="s">
        <v>279</v>
      </c>
      <c r="G63" s="317" t="s">
        <v>351</v>
      </c>
      <c r="H63" s="317" t="s">
        <v>352</v>
      </c>
      <c r="I63" s="333"/>
      <c r="J63" s="334" t="s">
        <v>92</v>
      </c>
      <c r="K63" s="237" t="s">
        <v>353</v>
      </c>
      <c r="L63" s="102">
        <v>1</v>
      </c>
      <c r="M63" s="102">
        <v>1</v>
      </c>
      <c r="N63" s="102">
        <v>1</v>
      </c>
      <c r="O63" s="102">
        <v>1</v>
      </c>
      <c r="P63" s="102">
        <v>1</v>
      </c>
      <c r="Q63" s="203" t="s">
        <v>61</v>
      </c>
      <c r="R63" s="203" t="s">
        <v>354</v>
      </c>
      <c r="S63" s="334"/>
      <c r="T63" s="334"/>
      <c r="U63" s="334"/>
      <c r="V63" s="334"/>
      <c r="W63" s="334"/>
      <c r="X63" s="334"/>
      <c r="Y63" s="173"/>
      <c r="Z63" s="335"/>
      <c r="AA63" s="82" t="str">
        <f>$G$63</f>
        <v>Información publicada según lineamientos de la ley de transparencia 1712 de 2014</v>
      </c>
      <c r="AB63" s="150">
        <f t="shared" si="0"/>
        <v>1</v>
      </c>
      <c r="AC63" s="336">
        <v>0.98</v>
      </c>
      <c r="AD63" s="114">
        <f>AC63/AB63</f>
        <v>0.98</v>
      </c>
      <c r="AE63" s="86" t="s">
        <v>355</v>
      </c>
      <c r="AF63" s="337" t="s">
        <v>356</v>
      </c>
      <c r="AG63" s="82" t="str">
        <f>$G$63</f>
        <v>Información publicada según lineamientos de la ley de transparencia 1712 de 2014</v>
      </c>
      <c r="AH63" s="83">
        <f t="shared" si="1"/>
        <v>1</v>
      </c>
      <c r="AI63" s="338"/>
      <c r="AJ63" s="85">
        <f t="shared" si="13"/>
        <v>0</v>
      </c>
      <c r="AK63" s="339"/>
      <c r="AL63" s="339"/>
      <c r="AM63" s="82" t="str">
        <f>$G$63</f>
        <v>Información publicada según lineamientos de la ley de transparencia 1712 de 2014</v>
      </c>
      <c r="AN63" s="83">
        <f t="shared" si="2"/>
        <v>1</v>
      </c>
      <c r="AO63" s="338"/>
      <c r="AP63" s="85">
        <f t="shared" si="14"/>
        <v>0</v>
      </c>
      <c r="AQ63" s="339"/>
      <c r="AR63" s="339"/>
      <c r="AS63" s="82" t="str">
        <f>$G$63</f>
        <v>Información publicada según lineamientos de la ley de transparencia 1712 de 2014</v>
      </c>
      <c r="AT63" s="83">
        <f t="shared" si="3"/>
        <v>1</v>
      </c>
      <c r="AU63" s="338"/>
      <c r="AV63" s="85">
        <f t="shared" si="15"/>
        <v>0</v>
      </c>
      <c r="AW63" s="149"/>
      <c r="AX63" s="339"/>
      <c r="AY63" s="82" t="str">
        <f>$G$63</f>
        <v>Información publicada según lineamientos de la ley de transparencia 1712 de 2014</v>
      </c>
      <c r="AZ63" s="83">
        <f t="shared" si="4"/>
        <v>1</v>
      </c>
      <c r="BA63" s="338"/>
      <c r="BB63" s="85">
        <f t="shared" si="16"/>
        <v>0</v>
      </c>
      <c r="BC63" s="195">
        <f t="shared" si="5"/>
        <v>0</v>
      </c>
      <c r="BD63" s="340"/>
    </row>
    <row r="64" spans="1:62" s="144" customFormat="1" ht="50.25" customHeight="1" thickBot="1" x14ac:dyDescent="0.25">
      <c r="A64" s="341"/>
      <c r="B64" s="487" t="s">
        <v>357</v>
      </c>
      <c r="C64" s="488"/>
      <c r="D64" s="488"/>
      <c r="E64" s="342">
        <f>SUM(E52:E63,E51,E49,E47,E45,E34,E24,E20,E18)</f>
        <v>1</v>
      </c>
      <c r="F64" s="343"/>
      <c r="G64" s="344"/>
      <c r="H64" s="345"/>
      <c r="I64" s="346"/>
      <c r="J64" s="345"/>
      <c r="K64" s="345"/>
      <c r="L64" s="346"/>
      <c r="M64" s="346"/>
      <c r="N64" s="346"/>
      <c r="O64" s="346"/>
      <c r="P64" s="347"/>
      <c r="Q64" s="345"/>
      <c r="R64" s="345"/>
      <c r="S64" s="345"/>
      <c r="T64" s="345"/>
      <c r="U64" s="345"/>
      <c r="V64" s="345"/>
      <c r="W64" s="345"/>
      <c r="X64" s="345"/>
      <c r="Y64" s="345"/>
      <c r="Z64" s="345"/>
      <c r="AA64" s="489" t="s">
        <v>358</v>
      </c>
      <c r="AB64" s="489"/>
      <c r="AC64" s="489"/>
      <c r="AD64" s="348">
        <f>AVERAGE(AD15:AD63)</f>
        <v>0.8614354496196136</v>
      </c>
      <c r="AE64" s="348"/>
      <c r="AF64" s="345"/>
      <c r="AG64" s="489" t="s">
        <v>359</v>
      </c>
      <c r="AH64" s="489"/>
      <c r="AI64" s="489"/>
      <c r="AJ64" s="348" t="e">
        <f>AVERAGE(AJ15:AJ63)</f>
        <v>#DIV/0!</v>
      </c>
      <c r="AK64" s="348"/>
      <c r="AL64" s="345"/>
      <c r="AM64" s="489" t="s">
        <v>360</v>
      </c>
      <c r="AN64" s="489"/>
      <c r="AO64" s="489"/>
      <c r="AP64" s="348" t="e">
        <f>AVERAGE(AP15:AP63)</f>
        <v>#DIV/0!</v>
      </c>
      <c r="AQ64" s="348"/>
      <c r="AR64" s="345"/>
      <c r="AS64" s="489" t="s">
        <v>361</v>
      </c>
      <c r="AT64" s="489"/>
      <c r="AU64" s="489"/>
      <c r="AV64" s="348" t="e">
        <f>AVERAGE(AV15:AV63)</f>
        <v>#DIV/0!</v>
      </c>
      <c r="AW64" s="348"/>
      <c r="AX64" s="476" t="s">
        <v>362</v>
      </c>
      <c r="AY64" s="477"/>
      <c r="AZ64" s="478"/>
      <c r="BA64" s="348" t="e">
        <f>SUM(BC15:BC17,BC19,BC21:BC23,BC25:BC33,BC35:BC44,BC46,BC48:BC48,BC50,BC52:BC63)</f>
        <v>#DIV/0!</v>
      </c>
      <c r="BB64" s="348"/>
      <c r="BC64" s="349"/>
      <c r="BD64" s="350"/>
    </row>
    <row r="65" spans="1:56" ht="15.75" customHeight="1" x14ac:dyDescent="0.3">
      <c r="A65" s="26"/>
      <c r="B65" s="351"/>
      <c r="C65" s="351"/>
      <c r="D65" s="352"/>
      <c r="E65" s="208"/>
      <c r="F65" s="351"/>
      <c r="G65" s="351"/>
      <c r="H65" s="9"/>
      <c r="I65" s="30"/>
      <c r="J65" s="9"/>
      <c r="K65" s="9"/>
      <c r="Q65" s="9"/>
      <c r="R65" s="9"/>
      <c r="S65" s="9"/>
      <c r="T65" s="9"/>
      <c r="U65" s="9"/>
      <c r="V65" s="9"/>
      <c r="W65" s="9"/>
      <c r="X65" s="9"/>
      <c r="Y65" s="9"/>
      <c r="Z65" s="9"/>
      <c r="AA65" s="495"/>
      <c r="AB65" s="495"/>
      <c r="AC65" s="495"/>
      <c r="AD65" s="353"/>
      <c r="AE65" s="354"/>
      <c r="AF65" s="354"/>
      <c r="AG65" s="495"/>
      <c r="AH65" s="495"/>
      <c r="AI65" s="495"/>
      <c r="AJ65" s="353"/>
      <c r="AK65" s="354"/>
      <c r="AL65" s="354"/>
      <c r="AM65" s="495"/>
      <c r="AN65" s="495"/>
      <c r="AO65" s="495"/>
      <c r="AP65" s="353"/>
      <c r="AQ65" s="354"/>
      <c r="AR65" s="354"/>
      <c r="AS65" s="495"/>
      <c r="AT65" s="495"/>
      <c r="AU65" s="495"/>
      <c r="AV65" s="353"/>
      <c r="AW65" s="354"/>
      <c r="AX65" s="354"/>
      <c r="AY65" s="495"/>
      <c r="AZ65" s="495"/>
      <c r="BA65" s="495"/>
      <c r="BB65" s="353"/>
      <c r="BC65" s="353"/>
      <c r="BD65" s="354"/>
    </row>
  </sheetData>
  <sheetProtection password="D127" sheet="1"/>
  <autoFilter ref="A13:BD64">
    <filterColumn colId="23" showButton="0"/>
  </autoFilter>
  <mergeCells count="69">
    <mergeCell ref="AA65:AC65"/>
    <mergeCell ref="AG65:AI65"/>
    <mergeCell ref="AM65:AO65"/>
    <mergeCell ref="AS65:AU65"/>
    <mergeCell ref="AY65:BA65"/>
    <mergeCell ref="AX64:AZ64"/>
    <mergeCell ref="AY12:BA12"/>
    <mergeCell ref="BB12:BB13"/>
    <mergeCell ref="BD12:BD13"/>
    <mergeCell ref="C13:C14"/>
    <mergeCell ref="X13:Y13"/>
    <mergeCell ref="AV12:AV13"/>
    <mergeCell ref="AW12:AW13"/>
    <mergeCell ref="AX12:AX13"/>
    <mergeCell ref="B64:D64"/>
    <mergeCell ref="AA64:AC64"/>
    <mergeCell ref="AG64:AI64"/>
    <mergeCell ref="AM64:AO64"/>
    <mergeCell ref="AS64:AU64"/>
    <mergeCell ref="B52:B63"/>
    <mergeCell ref="C52:C63"/>
    <mergeCell ref="AQ12:AQ13"/>
    <mergeCell ref="AR12:AR13"/>
    <mergeCell ref="AS12:AU12"/>
    <mergeCell ref="AG12:AI12"/>
    <mergeCell ref="AJ12:AJ13"/>
    <mergeCell ref="AK12:AK13"/>
    <mergeCell ref="AL12:AL13"/>
    <mergeCell ref="AM12:AO12"/>
    <mergeCell ref="AP12:AP13"/>
    <mergeCell ref="V12:Z12"/>
    <mergeCell ref="AA12:AC12"/>
    <mergeCell ref="AD12:AD13"/>
    <mergeCell ref="AE12:AE13"/>
    <mergeCell ref="AF12:AF13"/>
    <mergeCell ref="AS8:AU8"/>
    <mergeCell ref="AY8:BA8"/>
    <mergeCell ref="A10:B12"/>
    <mergeCell ref="D10:Z11"/>
    <mergeCell ref="AA10:AF10"/>
    <mergeCell ref="AG10:AL10"/>
    <mergeCell ref="AM10:AR10"/>
    <mergeCell ref="AS10:AX10"/>
    <mergeCell ref="AY10:BD10"/>
    <mergeCell ref="AA11:AF11"/>
    <mergeCell ref="AM8:AO8"/>
    <mergeCell ref="AG11:AL11"/>
    <mergeCell ref="AM11:AR11"/>
    <mergeCell ref="AS11:AX11"/>
    <mergeCell ref="AY11:BD11"/>
    <mergeCell ref="D12:S12"/>
    <mergeCell ref="D7:S7"/>
    <mergeCell ref="D8:K8"/>
    <mergeCell ref="L8:O8"/>
    <mergeCell ref="AA8:AC8"/>
    <mergeCell ref="AG8:AI8"/>
    <mergeCell ref="AS5:AX5"/>
    <mergeCell ref="AY5:BD5"/>
    <mergeCell ref="AA6:AF6"/>
    <mergeCell ref="AG6:AL6"/>
    <mergeCell ref="AM6:AR6"/>
    <mergeCell ref="AS6:AX6"/>
    <mergeCell ref="AY6:BD6"/>
    <mergeCell ref="AM5:AR5"/>
    <mergeCell ref="A1:Z1"/>
    <mergeCell ref="A2:Z2"/>
    <mergeCell ref="C3:H3"/>
    <mergeCell ref="E4:H4"/>
    <mergeCell ref="E5:H5"/>
  </mergeCells>
  <conditionalFormatting sqref="AD64:AE64 AJ64:AK64 AP64:AQ64 AV64:AW64 BA64:BD64 AJ65 AV65 AP65 BB65:BC65 AD65 AD15:AD30 AD43:AD47 AD49 AD51:AD63 AD33:AD41 BB15:BC63">
    <cfRule type="containsText" dxfId="15" priority="15" operator="containsText" text="N/A">
      <formula>NOT(ISERROR(SEARCH("N/A",AD15)))</formula>
    </cfRule>
    <cfRule type="cellIs" dxfId="14" priority="16" operator="between">
      <formula>#REF!</formula>
      <formula>#REF!</formula>
    </cfRule>
    <cfRule type="cellIs" dxfId="13" priority="17" operator="between">
      <formula>#REF!</formula>
      <formula>#REF!</formula>
    </cfRule>
    <cfRule type="cellIs" dxfId="12" priority="18" operator="between">
      <formula>#REF!</formula>
      <formula>#REF!</formula>
    </cfRule>
  </conditionalFormatting>
  <conditionalFormatting sqref="AP65 AV65 BB65:BC65 AJ65 AD65">
    <cfRule type="containsText" dxfId="11" priority="19" operator="containsText" text="N/A">
      <formula>NOT(ISERROR(SEARCH("N/A",AD65)))</formula>
    </cfRule>
    <cfRule type="cellIs" dxfId="10" priority="20" operator="between">
      <formula>$B$11</formula>
      <formula>#REF!</formula>
    </cfRule>
    <cfRule type="cellIs" dxfId="9" priority="21" operator="between">
      <formula>$B$9</formula>
      <formula>#REF!</formula>
    </cfRule>
    <cfRule type="cellIs" dxfId="8" priority="22" operator="between">
      <formula>#REF!</formula>
      <formula>#REF!</formula>
    </cfRule>
  </conditionalFormatting>
  <conditionalFormatting sqref="BB65:BC65 AP65 AV65 AJ65 AD65">
    <cfRule type="containsText" dxfId="7" priority="23" operator="containsText" text="N/A">
      <formula>NOT(ISERROR(SEARCH("N/A",AD65)))</formula>
    </cfRule>
    <cfRule type="cellIs" dxfId="6" priority="24" operator="between">
      <formula>#REF!</formula>
      <formula>#REF!</formula>
    </cfRule>
    <cfRule type="cellIs" dxfId="5" priority="25" operator="between">
      <formula>$B$9</formula>
      <formula>#REF!</formula>
    </cfRule>
    <cfRule type="cellIs" dxfId="4" priority="26" operator="between">
      <formula>#REF!</formula>
      <formula>#REF!</formula>
    </cfRule>
  </conditionalFormatting>
  <conditionalFormatting sqref="AE64">
    <cfRule type="colorScale" priority="14">
      <colorScale>
        <cfvo type="min"/>
        <cfvo type="percentile" val="50"/>
        <cfvo type="max"/>
        <color rgb="FFF8696B"/>
        <color rgb="FFFFEB84"/>
        <color rgb="FF63BE7B"/>
      </colorScale>
    </cfRule>
  </conditionalFormatting>
  <conditionalFormatting sqref="AK64">
    <cfRule type="colorScale" priority="13">
      <colorScale>
        <cfvo type="min"/>
        <cfvo type="percentile" val="50"/>
        <cfvo type="max"/>
        <color rgb="FFF8696B"/>
        <color rgb="FFFFEB84"/>
        <color rgb="FF63BE7B"/>
      </colorScale>
    </cfRule>
  </conditionalFormatting>
  <conditionalFormatting sqref="AQ64">
    <cfRule type="colorScale" priority="12">
      <colorScale>
        <cfvo type="min"/>
        <cfvo type="percentile" val="50"/>
        <cfvo type="max"/>
        <color rgb="FFF8696B"/>
        <color rgb="FFFFEB84"/>
        <color rgb="FF63BE7B"/>
      </colorScale>
    </cfRule>
  </conditionalFormatting>
  <conditionalFormatting sqref="AW64">
    <cfRule type="colorScale" priority="11">
      <colorScale>
        <cfvo type="min"/>
        <cfvo type="percentile" val="50"/>
        <cfvo type="max"/>
        <color rgb="FFF8696B"/>
        <color rgb="FFFFEB84"/>
        <color rgb="FF63BE7B"/>
      </colorScale>
    </cfRule>
  </conditionalFormatting>
  <conditionalFormatting sqref="BB64:BC64">
    <cfRule type="colorScale" priority="10">
      <colorScale>
        <cfvo type="min"/>
        <cfvo type="percentile" val="50"/>
        <cfvo type="max"/>
        <color rgb="FFF8696B"/>
        <color rgb="FFFFEB84"/>
        <color rgb="FF63BE7B"/>
      </colorScale>
    </cfRule>
  </conditionalFormatting>
  <conditionalFormatting sqref="AD64">
    <cfRule type="colorScale" priority="9">
      <colorScale>
        <cfvo type="min"/>
        <cfvo type="percentile" val="50"/>
        <cfvo type="max"/>
        <color rgb="FFF8696B"/>
        <color rgb="FFFFEB84"/>
        <color rgb="FF63BE7B"/>
      </colorScale>
    </cfRule>
  </conditionalFormatting>
  <conditionalFormatting sqref="AJ64">
    <cfRule type="colorScale" priority="8">
      <colorScale>
        <cfvo type="min"/>
        <cfvo type="percentile" val="50"/>
        <cfvo type="max"/>
        <color rgb="FFF8696B"/>
        <color rgb="FFFFEB84"/>
        <color rgb="FF63BE7B"/>
      </colorScale>
    </cfRule>
  </conditionalFormatting>
  <conditionalFormatting sqref="AP64">
    <cfRule type="colorScale" priority="7">
      <colorScale>
        <cfvo type="min"/>
        <cfvo type="percentile" val="50"/>
        <cfvo type="max"/>
        <color rgb="FFF8696B"/>
        <color rgb="FFFFEB84"/>
        <color rgb="FF63BE7B"/>
      </colorScale>
    </cfRule>
  </conditionalFormatting>
  <conditionalFormatting sqref="AV64">
    <cfRule type="colorScale" priority="6">
      <colorScale>
        <cfvo type="min"/>
        <cfvo type="percentile" val="50"/>
        <cfvo type="max"/>
        <color rgb="FFF8696B"/>
        <color rgb="FFFFEB84"/>
        <color rgb="FF63BE7B"/>
      </colorScale>
    </cfRule>
  </conditionalFormatting>
  <conditionalFormatting sqref="BA64">
    <cfRule type="colorScale" priority="5">
      <colorScale>
        <cfvo type="min"/>
        <cfvo type="percentile" val="50"/>
        <cfvo type="max"/>
        <color rgb="FF63BE7B"/>
        <color rgb="FFFFEB84"/>
        <color rgb="FFF8696B"/>
      </colorScale>
    </cfRule>
  </conditionalFormatting>
  <conditionalFormatting sqref="AV64">
    <cfRule type="iconSet" priority="27">
      <iconSet iconSet="4Arrows">
        <cfvo type="percent" val="0"/>
        <cfvo type="percent" val="25"/>
        <cfvo type="percent" val="50"/>
        <cfvo type="percent" val="75"/>
      </iconSet>
    </cfRule>
  </conditionalFormatting>
  <conditionalFormatting sqref="BA64">
    <cfRule type="colorScale" priority="28">
      <colorScale>
        <cfvo type="num" val="0.45"/>
        <cfvo type="percent" val="0.65"/>
        <cfvo type="percent" val="100"/>
        <color rgb="FFF8696B"/>
        <color rgb="FFFFEB84"/>
        <color rgb="FF63BE7B"/>
      </colorScale>
    </cfRule>
  </conditionalFormatting>
  <conditionalFormatting sqref="AJ15:AJ63 AP15:AP63 AV15:AV63">
    <cfRule type="containsText" dxfId="3" priority="1" operator="containsText" text="N/A">
      <formula>NOT(ISERROR(SEARCH("N/A",AJ15)))</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8">
    <dataValidation type="list" allowBlank="1" showInputMessage="1" showErrorMessage="1" sqref="J19:J63">
      <formula1>PROGRAMACION</formula1>
    </dataValidation>
    <dataValidation type="list" allowBlank="1" showInputMessage="1" showErrorMessage="1" sqref="Q15:Q63">
      <formula1>INDICADOR</formula1>
    </dataValidation>
    <dataValidation type="list" allowBlank="1" showInputMessage="1" showErrorMessage="1" sqref="V15:V63">
      <formula1>FUENTE</formula1>
    </dataValidation>
    <dataValidation type="list" allowBlank="1" showInputMessage="1" showErrorMessage="1" sqref="W15:W63">
      <formula1>RUBROS</formula1>
    </dataValidation>
    <dataValidation type="list" allowBlank="1" showInputMessage="1" showErrorMessage="1" sqref="U15:U63">
      <formula1>CONTRALORIA</formula1>
    </dataValidation>
    <dataValidation type="list" allowBlank="1" showInputMessage="1" showErrorMessage="1" sqref="B4">
      <formula1>DEPENDENCIA</formula1>
    </dataValidation>
    <dataValidation type="list" allowBlank="1" showInputMessage="1" showErrorMessage="1" sqref="B5">
      <formula1>LIDERPROCESO</formula1>
    </dataValidation>
    <dataValidation type="list" allowBlank="1" showInputMessage="1" showErrorMessage="1" error="Escriba un texto " promptTitle="Cualquier contenido" sqref="F63 F15:F59">
      <formula1>META2</formula1>
    </dataValidation>
  </dataValidations>
  <printOptions horizontalCentered="1" verticalCentered="1"/>
  <pageMargins left="0.70866141732283472" right="0.70866141732283472" top="0.74803149606299213" bottom="0.74803149606299213" header="0.31496062992125984" footer="0.31496062992125984"/>
  <pageSetup paperSize="14" scale="17" orientation="landscape" horizontalDpi="4294967293" r:id="rId1"/>
  <headerFooter>
    <oddFooter>&amp;RCódigo: PLE-PIN-F018
Versión: 1
Vigencia desde: 8 septiembre de 2017</oddFooter>
  </headerFooter>
  <colBreaks count="1" manualBreakCount="1">
    <brk id="26" max="42"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GP</vt:lpstr>
      <vt:lpstr>Resumen</vt:lpstr>
      <vt:lpstr>PAC</vt:lpstr>
      <vt:lpstr>Plan gestión por proceso</vt:lpstr>
      <vt:lpstr>'Plan gestión por proceso'!Área_de_impresión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Rebeca Gonzalez Jaimes</dc:creator>
  <cp:lastModifiedBy>Rebeca Gonzalez Jaimes</cp:lastModifiedBy>
  <dcterms:created xsi:type="dcterms:W3CDTF">2018-07-12T17:18:48Z</dcterms:created>
  <dcterms:modified xsi:type="dcterms:W3CDTF">2018-07-17T01:03:21Z</dcterms:modified>
</cp:coreProperties>
</file>