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8\Plan de gestion\2do trim\"/>
    </mc:Choice>
  </mc:AlternateContent>
  <bookViews>
    <workbookView xWindow="0" yWindow="0" windowWidth="15360" windowHeight="7455" activeTab="3"/>
  </bookViews>
  <sheets>
    <sheet name="GP" sheetId="4" r:id="rId1"/>
    <sheet name="Resumen" sheetId="3" r:id="rId2"/>
    <sheet name="PAC" sheetId="2" r:id="rId3"/>
    <sheet name="Plan gestión por proceso" sheetId="1" r:id="rId4"/>
  </sheets>
  <externalReferences>
    <externalReference r:id="rId5"/>
    <externalReference r:id="rId6"/>
    <externalReference r:id="rId7"/>
  </externalReferences>
  <definedNames>
    <definedName name="_xlnm._FilterDatabase" localSheetId="2" hidden="1">PAC!$A$4:$U$61</definedName>
    <definedName name="_xlnm._FilterDatabase" localSheetId="3" hidden="1">'Plan gestión por proceso'!$A$13:$BD$64</definedName>
    <definedName name="_xlnm.Print_Area" localSheetId="3">'Plan gestión por proceso'!$D$52:$K$63</definedName>
    <definedName name="BIEN" localSheetId="0">#REF!</definedName>
    <definedName name="BIEN" localSheetId="2">#REF!</definedName>
    <definedName name="BIEN" localSheetId="1">#REF!</definedName>
    <definedName name="BIEN">#REF!</definedName>
    <definedName name="CANTIDAD" localSheetId="0">#REF!</definedName>
    <definedName name="CANTIDAD" localSheetId="2">#REF!</definedName>
    <definedName name="CANTIDAD" localSheetId="1">#REF!</definedName>
    <definedName name="CANTIDAD">#REF!</definedName>
    <definedName name="CONTRALORIA" localSheetId="0">[1]Hoja2!$G$7:$G$8</definedName>
    <definedName name="CONTRALORIA" localSheetId="2">[1]Hoja2!$G$7:$G$8</definedName>
    <definedName name="CONTRALORIA" localSheetId="1">[1]Hoja2!$G$7:$G$8</definedName>
    <definedName name="CONTRALORIA">[2]Hoja2!$G$7:$G$8</definedName>
    <definedName name="DEPENDENCIA" localSheetId="0">[1]Hoja2!$B$118:$B$137</definedName>
    <definedName name="DEPENDENCIA" localSheetId="2">[1]Hoja2!$B$118:$B$137</definedName>
    <definedName name="DEPENDENCIA" localSheetId="1">[1]Hoja2!$B$118:$B$137</definedName>
    <definedName name="DEPENDENCIA">[2]Hoja2!$B$118:$B$137</definedName>
    <definedName name="FUENTE" localSheetId="0">[1]Hoja2!$B$2:$B$3</definedName>
    <definedName name="FUENTE" localSheetId="2">[1]Hoja2!$B$2:$B$3</definedName>
    <definedName name="FUENTE" localSheetId="1">[1]Hoja2!$B$2:$B$3</definedName>
    <definedName name="FUENTE">[2]Hoja2!$B$2:$B$3</definedName>
    <definedName name="INDICADOR" localSheetId="0">[1]Hoja2!$F$2:$F$4</definedName>
    <definedName name="INDICADOR" localSheetId="2">[1]Hoja2!$F$2:$F$4</definedName>
    <definedName name="INDICADOR" localSheetId="1">[1]Hoja2!$F$2:$F$4</definedName>
    <definedName name="INDICADOR">[2]Hoja2!$F$2:$F$4</definedName>
    <definedName name="LIDERPROCESO" localSheetId="0">[1]Hoja2!$C$118:$C$137</definedName>
    <definedName name="LIDERPROCESO" localSheetId="2">[1]Hoja2!$C$118:$C$137</definedName>
    <definedName name="LIDERPROCESO" localSheetId="1">[1]Hoja2!$C$118:$C$137</definedName>
    <definedName name="LIDERPROCESO">[2]Hoja2!$C$118:$C$137</definedName>
    <definedName name="META02">[3]Hoja2!$C$6:$C$9</definedName>
    <definedName name="META2" localSheetId="0">[1]Hoja2!$C$2:$C$5</definedName>
    <definedName name="META2" localSheetId="2">[1]Hoja2!$C$2:$C$5</definedName>
    <definedName name="META2" localSheetId="1">[1]Hoja2!$C$2:$C$5</definedName>
    <definedName name="META2">[2]Hoja2!$C$2:$C$5</definedName>
    <definedName name="PROGRAMACION" localSheetId="0">[1]Hoja2!$D$2:$D$5</definedName>
    <definedName name="PROGRAMACION" localSheetId="2">[1]Hoja2!$D$2:$D$5</definedName>
    <definedName name="PROGRAMACION" localSheetId="1">[1]Hoja2!$D$2:$D$5</definedName>
    <definedName name="PROGRAMACION">[2]Hoja2!$D$2:$D$5</definedName>
    <definedName name="RUBROS" localSheetId="0">[1]Hoja2!$A$2:$A$7</definedName>
    <definedName name="RUBROS" localSheetId="2">[1]Hoja2!$A$2:$A$7</definedName>
    <definedName name="RUBROS" localSheetId="1">[1]Hoja2!$A$2:$A$7</definedName>
    <definedName name="RUBROS">[2]Hoja2!$A$2:$A$7</definedName>
    <definedName name="SHARED_FORMULA_10_26_10_26_0" localSheetId="0">IF(ISERROR(#REF!/#REF!),"",(#REF!/#REF!))</definedName>
    <definedName name="SHARED_FORMULA_10_26_10_26_0" localSheetId="2">IF(ISERROR(#REF!/#REF!),"",(#REF!/#REF!))</definedName>
    <definedName name="SHARED_FORMULA_10_26_10_26_0" localSheetId="1">IF(ISERROR(#REF!/#REF!),"",(#REF!/#REF!))</definedName>
    <definedName name="SHARED_FORMULA_10_26_10_26_0">IF(ISERROR(#REF!/#REF!),"",(#REF!/#REF!))</definedName>
    <definedName name="SHARED_FORMULA_12_26_12_26_0" localSheetId="0">#REF!</definedName>
    <definedName name="SHARED_FORMULA_12_26_12_26_0" localSheetId="2">#REF!</definedName>
    <definedName name="SHARED_FORMULA_12_26_12_26_0" localSheetId="1">#REF!</definedName>
    <definedName name="SHARED_FORMULA_12_26_12_26_0">#REF!</definedName>
    <definedName name="SHARED_FORMULA_13_26_13_26_0" localSheetId="0">IF(ISERROR(#REF!/#REF!),"",(#REF!/#REF!))</definedName>
    <definedName name="SHARED_FORMULA_13_26_13_26_0" localSheetId="2">IF(ISERROR(#REF!/#REF!),"",(#REF!/#REF!))</definedName>
    <definedName name="SHARED_FORMULA_13_26_13_26_0" localSheetId="1">IF(ISERROR(#REF!/#REF!),"",(#REF!/#REF!))</definedName>
    <definedName name="SHARED_FORMULA_13_26_13_26_0">IF(ISERROR(#REF!/#REF!),"",(#REF!/#REF!))</definedName>
    <definedName name="SHARED_FORMULA_15_26_15_26_0" localSheetId="0">#REF!</definedName>
    <definedName name="SHARED_FORMULA_15_26_15_26_0" localSheetId="2">#REF!</definedName>
    <definedName name="SHARED_FORMULA_15_26_15_26_0" localSheetId="1">#REF!</definedName>
    <definedName name="SHARED_FORMULA_15_26_15_26_0">#REF!</definedName>
    <definedName name="SHARED_FORMULA_16_26_16_26_0" localSheetId="0">IF(ISERROR(#REF!/#REF!),"",(#REF!/#REF!))</definedName>
    <definedName name="SHARED_FORMULA_16_26_16_26_0" localSheetId="2">IF(ISERROR(#REF!/#REF!),"",(#REF!/#REF!))</definedName>
    <definedName name="SHARED_FORMULA_16_26_16_26_0" localSheetId="1">IF(ISERROR(#REF!/#REF!),"",(#REF!/#REF!))</definedName>
    <definedName name="SHARED_FORMULA_16_26_16_26_0">IF(ISERROR(#REF!/#REF!),"",(#REF!/#REF!))</definedName>
    <definedName name="SHARED_FORMULA_18_26_18_26_0" localSheetId="0">#REF!</definedName>
    <definedName name="SHARED_FORMULA_18_26_18_26_0" localSheetId="2">#REF!</definedName>
    <definedName name="SHARED_FORMULA_18_26_18_26_0" localSheetId="1">#REF!</definedName>
    <definedName name="SHARED_FORMULA_18_26_18_26_0">#REF!</definedName>
    <definedName name="SHARED_FORMULA_19_26_19_26_0" localSheetId="0">IF(ISERROR(#REF!/#REF!),"",(#REF!/#REF!))</definedName>
    <definedName name="SHARED_FORMULA_19_26_19_26_0" localSheetId="2">IF(ISERROR(#REF!/#REF!),"",(#REF!/#REF!))</definedName>
    <definedName name="SHARED_FORMULA_19_26_19_26_0" localSheetId="1">IF(ISERROR(#REF!/#REF!),"",(#REF!/#REF!))</definedName>
    <definedName name="SHARED_FORMULA_19_26_19_26_0">IF(ISERROR(#REF!/#REF!),"",(#REF!/#REF!))</definedName>
    <definedName name="SHARED_FORMULA_20_17_20_17_0" localSheetId="0">SUM(#REF!,#REF!,#REF!,#REF!)</definedName>
    <definedName name="SHARED_FORMULA_20_17_20_17_0" localSheetId="2">SUM(#REF!,#REF!,#REF!,#REF!)</definedName>
    <definedName name="SHARED_FORMULA_20_17_20_17_0" localSheetId="1">SUM(#REF!,#REF!,#REF!,#REF!)</definedName>
    <definedName name="SHARED_FORMULA_20_17_20_17_0">SUM(#REF!,#REF!,#REF!,#REF!)</definedName>
    <definedName name="SHARED_FORMULA_20_21_20_21_0" localSheetId="0">SUM(#REF!,#REF!,#REF!,#REF!)</definedName>
    <definedName name="SHARED_FORMULA_20_21_20_21_0" localSheetId="2">SUM(#REF!,#REF!,#REF!,#REF!)</definedName>
    <definedName name="SHARED_FORMULA_20_21_20_21_0" localSheetId="1">SUM(#REF!,#REF!,#REF!,#REF!)</definedName>
    <definedName name="SHARED_FORMULA_20_21_20_21_0">SUM(#REF!,#REF!,#REF!,#REF!)</definedName>
    <definedName name="SHARED_FORMULA_20_29_20_29_0" localSheetId="0">SUM(#REF!,#REF!,#REF!,#REF!)</definedName>
    <definedName name="SHARED_FORMULA_20_29_20_29_0" localSheetId="2">SUM(#REF!,#REF!,#REF!,#REF!)</definedName>
    <definedName name="SHARED_FORMULA_20_29_20_29_0" localSheetId="1">SUM(#REF!,#REF!,#REF!,#REF!)</definedName>
    <definedName name="SHARED_FORMULA_20_29_20_29_0">SUM(#REF!,#REF!,#REF!,#REF!)</definedName>
    <definedName name="SHARED_FORMULA_20_54_20_54_0" localSheetId="0">SUM(#REF!,#REF!,#REF!,#REF!)</definedName>
    <definedName name="SHARED_FORMULA_20_54_20_54_0" localSheetId="2">SUM(#REF!,#REF!,#REF!,#REF!)</definedName>
    <definedName name="SHARED_FORMULA_20_54_20_54_0" localSheetId="1">SUM(#REF!,#REF!,#REF!,#REF!)</definedName>
    <definedName name="SHARED_FORMULA_20_54_20_54_0">SUM(#REF!,#REF!,#REF!,#REF!)</definedName>
    <definedName name="SHARED_FORMULA_20_58_20_58_0" localSheetId="0">SUM(#REF!,#REF!,#REF!,#REF!)</definedName>
    <definedName name="SHARED_FORMULA_20_58_20_58_0" localSheetId="2">SUM(#REF!,#REF!,#REF!,#REF!)</definedName>
    <definedName name="SHARED_FORMULA_20_58_20_58_0" localSheetId="1">SUM(#REF!,#REF!,#REF!,#REF!)</definedName>
    <definedName name="SHARED_FORMULA_20_58_20_58_0">SUM(#REF!,#REF!,#REF!,#REF!)</definedName>
    <definedName name="SHARED_FORMULA_21_29_21_29_0" localSheetId="0">SUM(#REF!,#REF!,#REF!,#REF!)</definedName>
    <definedName name="SHARED_FORMULA_21_29_21_29_0" localSheetId="2">SUM(#REF!,#REF!,#REF!,#REF!)</definedName>
    <definedName name="SHARED_FORMULA_21_29_21_29_0" localSheetId="1">SUM(#REF!,#REF!,#REF!,#REF!)</definedName>
    <definedName name="SHARED_FORMULA_21_29_21_29_0">SUM(#REF!,#REF!,#REF!,#REF!)</definedName>
    <definedName name="SHARED_FORMULA_22_26_22_26_0" localSheetId="0">IF((IF(ISERROR(#REF!/#REF!),0,(#REF!/#REF!)))&gt;1,1,(IF(ISERROR(#REF!/#REF!),0,(#REF!/#REF!))))</definedName>
    <definedName name="SHARED_FORMULA_22_26_22_26_0" localSheetId="2">IF((IF(ISERROR(#REF!/#REF!),0,(#REF!/#REF!)))&gt;1,1,(IF(ISERROR(#REF!/#REF!),0,(#REF!/#REF!))))</definedName>
    <definedName name="SHARED_FORMULA_22_26_22_26_0" localSheetId="1">IF((IF(ISERROR(#REF!/#REF!),0,(#REF!/#REF!)))&gt;1,1,(IF(ISERROR(#REF!/#REF!),0,(#REF!/#REF!))))</definedName>
    <definedName name="SHARED_FORMULA_22_26_22_26_0">IF((IF(ISERROR(#REF!/#REF!),0,(#REF!/#REF!)))&gt;1,1,(IF(ISERROR(#REF!/#REF!),0,(#REF!/#REF!))))</definedName>
    <definedName name="SHARED_FORMULA_23_26_23_26_0" localSheetId="0">#REF!*#REF!</definedName>
    <definedName name="SHARED_FORMULA_23_26_23_26_0" localSheetId="2">#REF!*#REF!</definedName>
    <definedName name="SHARED_FORMULA_23_26_23_26_0" localSheetId="1">#REF!*#REF!</definedName>
    <definedName name="SHARED_FORMULA_23_26_23_26_0">#REF!*#REF!</definedName>
    <definedName name="SHARED_FORMULA_30_11_30_11_0" localSheetId="0">#REF!</definedName>
    <definedName name="SHARED_FORMULA_30_11_30_11_0" localSheetId="2">#REF!</definedName>
    <definedName name="SHARED_FORMULA_30_11_30_11_0" localSheetId="1">#REF!</definedName>
    <definedName name="SHARED_FORMULA_30_11_30_11_0">#REF!</definedName>
    <definedName name="SHARED_FORMULA_30_29_30_29_0" localSheetId="0">#REF!</definedName>
    <definedName name="SHARED_FORMULA_30_29_30_29_0" localSheetId="2">#REF!</definedName>
    <definedName name="SHARED_FORMULA_30_29_30_29_0" localSheetId="1">#REF!</definedName>
    <definedName name="SHARED_FORMULA_30_29_30_29_0">#REF!</definedName>
    <definedName name="SHARED_FORMULA_34_12_34_12_0" localSheetId="0">#REF!</definedName>
    <definedName name="SHARED_FORMULA_34_12_34_12_0" localSheetId="2">#REF!</definedName>
    <definedName name="SHARED_FORMULA_34_12_34_12_0" localSheetId="1">#REF!</definedName>
    <definedName name="SHARED_FORMULA_34_12_34_12_0">#REF!</definedName>
    <definedName name="SHARED_FORMULA_34_44_34_44_0" localSheetId="0">#REF!</definedName>
    <definedName name="SHARED_FORMULA_34_44_34_44_0" localSheetId="2">#REF!</definedName>
    <definedName name="SHARED_FORMULA_34_44_34_44_0" localSheetId="1">#REF!</definedName>
    <definedName name="SHARED_FORMULA_34_44_34_44_0">#REF!</definedName>
    <definedName name="SHARED_FORMULA_38_11_38_11_0" localSheetId="0">#REF!</definedName>
    <definedName name="SHARED_FORMULA_38_11_38_11_0" localSheetId="2">#REF!</definedName>
    <definedName name="SHARED_FORMULA_38_11_38_11_0" localSheetId="1">#REF!</definedName>
    <definedName name="SHARED_FORMULA_38_11_38_11_0">#REF!</definedName>
    <definedName name="SHARED_FORMULA_38_43_38_43_0" localSheetId="0">#REF!</definedName>
    <definedName name="SHARED_FORMULA_38_43_38_43_0" localSheetId="2">#REF!</definedName>
    <definedName name="SHARED_FORMULA_38_43_38_43_0" localSheetId="1">#REF!</definedName>
    <definedName name="SHARED_FORMULA_38_43_38_43_0">#REF!</definedName>
    <definedName name="SHARED_FORMULA_42_11_42_11_0" localSheetId="0">#REF!</definedName>
    <definedName name="SHARED_FORMULA_42_11_42_11_0" localSheetId="2">#REF!</definedName>
    <definedName name="SHARED_FORMULA_42_11_42_11_0" localSheetId="1">#REF!</definedName>
    <definedName name="SHARED_FORMULA_42_11_42_11_0">#REF!</definedName>
    <definedName name="SHARED_FORMULA_42_43_42_43_0" localSheetId="0">#REF!</definedName>
    <definedName name="SHARED_FORMULA_42_43_42_43_0" localSheetId="2">#REF!</definedName>
    <definedName name="SHARED_FORMULA_42_43_42_43_0" localSheetId="1">#REF!</definedName>
    <definedName name="SHARED_FORMULA_42_43_42_43_0">#REF!</definedName>
    <definedName name="SHARED_FORMULA_9_26_9_26_0" localSheetId="0">#REF!</definedName>
    <definedName name="SHARED_FORMULA_9_26_9_26_0" localSheetId="2">#REF!</definedName>
    <definedName name="SHARED_FORMULA_9_26_9_26_0" localSheetId="1">#REF!</definedName>
    <definedName name="SHARED_FORMULA_9_26_9_26_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 i="1" l="1"/>
  <c r="K18" i="3"/>
  <c r="AI39" i="1" l="1"/>
  <c r="AI33" i="1" l="1"/>
  <c r="AI46" i="1"/>
  <c r="AI19" i="1" l="1"/>
  <c r="AI41" i="1" l="1"/>
  <c r="D103" i="2"/>
  <c r="AI37" i="1"/>
  <c r="E103" i="2"/>
  <c r="AI36" i="1"/>
  <c r="AI35" i="1"/>
  <c r="D104" i="2" l="1"/>
  <c r="C32" i="4" l="1"/>
  <c r="AE26" i="4"/>
  <c r="AA26" i="4"/>
  <c r="AI24" i="4"/>
  <c r="AJ24" i="4" s="1"/>
  <c r="AH24" i="4"/>
  <c r="AD24" i="4"/>
  <c r="AE24" i="4" s="1"/>
  <c r="AF24" i="4" s="1"/>
  <c r="Z24" i="4"/>
  <c r="AA24" i="4" s="1"/>
  <c r="AB24" i="4" s="1"/>
  <c r="X24" i="4"/>
  <c r="W24" i="4"/>
  <c r="V24" i="4"/>
  <c r="S24" i="4"/>
  <c r="T24" i="4" s="1"/>
  <c r="R24" i="4"/>
  <c r="N24" i="4"/>
  <c r="J24" i="4"/>
  <c r="E24" i="4"/>
  <c r="AJ23" i="4"/>
  <c r="AI23" i="4"/>
  <c r="AE23" i="4"/>
  <c r="AF23" i="4" s="1"/>
  <c r="AB23" i="4"/>
  <c r="AA23" i="4"/>
  <c r="W23" i="4"/>
  <c r="X23" i="4" s="1"/>
  <c r="T23" i="4"/>
  <c r="S23" i="4"/>
  <c r="N23" i="4"/>
  <c r="J23" i="4"/>
  <c r="E23" i="4"/>
  <c r="AI22" i="4"/>
  <c r="AJ22" i="4" s="1"/>
  <c r="AF22" i="4"/>
  <c r="AE22" i="4"/>
  <c r="AA22" i="4"/>
  <c r="AB22" i="4" s="1"/>
  <c r="X22" i="4"/>
  <c r="W22" i="4"/>
  <c r="S22" i="4"/>
  <c r="T22" i="4" s="1"/>
  <c r="N22" i="4"/>
  <c r="J22" i="4"/>
  <c r="E22" i="4"/>
  <c r="AI21" i="4"/>
  <c r="AJ21" i="4" s="1"/>
  <c r="AF21" i="4"/>
  <c r="AE21" i="4"/>
  <c r="AA21" i="4"/>
  <c r="AB21" i="4" s="1"/>
  <c r="X21" i="4"/>
  <c r="W21" i="4"/>
  <c r="S21" i="4"/>
  <c r="T21" i="4" s="1"/>
  <c r="N21" i="4"/>
  <c r="J21" i="4"/>
  <c r="E21" i="4"/>
  <c r="AJ7" i="4"/>
  <c r="AI7" i="4"/>
  <c r="AH7" i="4"/>
  <c r="AE7" i="4"/>
  <c r="AF7" i="4" s="1"/>
  <c r="AD7" i="4"/>
  <c r="Z7" i="4"/>
  <c r="AA7" i="4" s="1"/>
  <c r="AB7" i="4" s="1"/>
  <c r="X7" i="4"/>
  <c r="W7" i="4"/>
  <c r="E7" i="4"/>
  <c r="AJ6" i="4"/>
  <c r="AI6" i="4"/>
  <c r="AE6" i="4"/>
  <c r="AF6" i="4" s="1"/>
  <c r="AB6" i="4"/>
  <c r="AA6" i="4"/>
  <c r="W6" i="4"/>
  <c r="X6" i="4" s="1"/>
  <c r="E6" i="4"/>
  <c r="AJ5" i="4"/>
  <c r="AI5" i="4"/>
  <c r="AE5" i="4"/>
  <c r="AF5" i="4" s="1"/>
  <c r="AB5" i="4"/>
  <c r="AA5" i="4"/>
  <c r="W5" i="4"/>
  <c r="X5" i="4" s="1"/>
  <c r="E5" i="4"/>
  <c r="AI4" i="4"/>
  <c r="AJ4" i="4" s="1"/>
  <c r="AF4" i="4"/>
  <c r="AE4" i="4"/>
  <c r="AA4" i="4"/>
  <c r="AB4" i="4" s="1"/>
  <c r="X4" i="4"/>
  <c r="W4" i="4"/>
  <c r="E4" i="4"/>
  <c r="AI3" i="4"/>
  <c r="AJ3" i="4" s="1"/>
  <c r="AF3" i="4"/>
  <c r="AE3" i="4"/>
  <c r="AA3" i="4"/>
  <c r="AB3" i="4" s="1"/>
  <c r="X3" i="4"/>
  <c r="W3" i="4"/>
  <c r="E3" i="4"/>
  <c r="G39" i="3"/>
  <c r="F39" i="3"/>
  <c r="E39" i="3"/>
  <c r="E40" i="3" s="1"/>
  <c r="D39" i="3"/>
  <c r="D40" i="3" s="1"/>
  <c r="C39" i="3"/>
  <c r="C40" i="3" s="1"/>
  <c r="G38" i="3"/>
  <c r="G37" i="3"/>
  <c r="G36" i="3"/>
  <c r="F31" i="3"/>
  <c r="E31" i="3"/>
  <c r="B31" i="3"/>
  <c r="F27" i="3"/>
  <c r="D27" i="3"/>
  <c r="C24" i="3"/>
  <c r="G19" i="3"/>
  <c r="G20" i="3" s="1"/>
  <c r="G22" i="3" s="1"/>
  <c r="D12" i="3"/>
  <c r="C135" i="2"/>
  <c r="C133" i="2"/>
  <c r="C132" i="2"/>
  <c r="C134" i="2" s="1"/>
  <c r="E95" i="2"/>
  <c r="E96" i="2" s="1"/>
  <c r="D95" i="2"/>
  <c r="E74" i="2"/>
  <c r="U70" i="2"/>
  <c r="T70" i="2"/>
  <c r="S70" i="2"/>
  <c r="S71" i="2" s="1"/>
  <c r="R70" i="2"/>
  <c r="Q70" i="2"/>
  <c r="P70" i="2"/>
  <c r="O70" i="2"/>
  <c r="F77" i="2" s="1"/>
  <c r="N70" i="2"/>
  <c r="M70" i="2"/>
  <c r="L70" i="2"/>
  <c r="K70" i="2"/>
  <c r="E77" i="2" s="1"/>
  <c r="J70" i="2"/>
  <c r="I70" i="2"/>
  <c r="H70" i="2"/>
  <c r="D77" i="2" s="1"/>
  <c r="G70" i="2"/>
  <c r="F70" i="2"/>
  <c r="E70" i="2"/>
  <c r="U69" i="2"/>
  <c r="T69" i="2"/>
  <c r="G76" i="2" s="1"/>
  <c r="G83" i="2" s="1"/>
  <c r="S69" i="2"/>
  <c r="R69" i="2"/>
  <c r="Q69" i="2"/>
  <c r="P69" i="2"/>
  <c r="P71" i="2" s="1"/>
  <c r="O69" i="2"/>
  <c r="F76" i="2" s="1"/>
  <c r="F83" i="2" s="1"/>
  <c r="N69" i="2"/>
  <c r="M69" i="2"/>
  <c r="L69" i="2"/>
  <c r="K69" i="2"/>
  <c r="E76" i="2" s="1"/>
  <c r="E83" i="2" s="1"/>
  <c r="J69" i="2"/>
  <c r="I69" i="2"/>
  <c r="H69" i="2"/>
  <c r="D76" i="2" s="1"/>
  <c r="G69" i="2"/>
  <c r="F69" i="2"/>
  <c r="E69" i="2"/>
  <c r="I83" i="2" s="1"/>
  <c r="U68" i="2"/>
  <c r="T68" i="2"/>
  <c r="S68" i="2"/>
  <c r="R68" i="2"/>
  <c r="G75" i="2" s="1"/>
  <c r="Q68" i="2"/>
  <c r="P68" i="2"/>
  <c r="O68" i="2"/>
  <c r="F75" i="2" s="1"/>
  <c r="F82" i="2" s="1"/>
  <c r="N68" i="2"/>
  <c r="M68" i="2"/>
  <c r="E75" i="2" s="1"/>
  <c r="E82" i="2" s="1"/>
  <c r="L68" i="2"/>
  <c r="K68" i="2"/>
  <c r="J68" i="2"/>
  <c r="I68" i="2"/>
  <c r="D75" i="2" s="1"/>
  <c r="H68" i="2"/>
  <c r="G68" i="2"/>
  <c r="F68" i="2"/>
  <c r="E68" i="2"/>
  <c r="I82" i="2" s="1"/>
  <c r="U67" i="2"/>
  <c r="U71" i="2" s="1"/>
  <c r="T67" i="2"/>
  <c r="S67" i="2"/>
  <c r="R67" i="2"/>
  <c r="R71" i="2" s="1"/>
  <c r="Q67" i="2"/>
  <c r="Q71" i="2" s="1"/>
  <c r="P67" i="2"/>
  <c r="O67" i="2"/>
  <c r="F74" i="2" s="1"/>
  <c r="F78" i="2" s="1"/>
  <c r="F79" i="2" s="1"/>
  <c r="N67" i="2"/>
  <c r="M67" i="2"/>
  <c r="M71" i="2" s="1"/>
  <c r="L67" i="2"/>
  <c r="L71" i="2" s="1"/>
  <c r="K67" i="2"/>
  <c r="K71" i="2" s="1"/>
  <c r="J67" i="2"/>
  <c r="J71" i="2" s="1"/>
  <c r="I67" i="2"/>
  <c r="D74" i="2" s="1"/>
  <c r="H67" i="2"/>
  <c r="H71" i="2" s="1"/>
  <c r="G67" i="2"/>
  <c r="G71" i="2" s="1"/>
  <c r="F67" i="2"/>
  <c r="F71" i="2" s="1"/>
  <c r="E67" i="2"/>
  <c r="E71" i="2" s="1"/>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F85" i="2" l="1"/>
  <c r="D92" i="2"/>
  <c r="E93" i="2" s="1"/>
  <c r="F93" i="2" s="1"/>
  <c r="G93" i="2" s="1"/>
  <c r="G92" i="2"/>
  <c r="F92" i="2"/>
  <c r="E92" i="2"/>
  <c r="D78" i="2"/>
  <c r="D79" i="2" s="1"/>
  <c r="E86" i="2"/>
  <c r="F86" i="2"/>
  <c r="E78" i="2"/>
  <c r="E79" i="2" s="1"/>
  <c r="F80" i="2" s="1"/>
  <c r="G96" i="2"/>
  <c r="F96" i="2"/>
  <c r="H96" i="2"/>
  <c r="D96" i="2"/>
  <c r="E97" i="2" s="1"/>
  <c r="F97" i="2" s="1"/>
  <c r="G97" i="2" s="1"/>
  <c r="D82" i="2"/>
  <c r="D85" i="2" s="1"/>
  <c r="H75" i="2"/>
  <c r="E85" i="2"/>
  <c r="D83" i="2"/>
  <c r="D86" i="2" s="1"/>
  <c r="E89" i="2" s="1"/>
  <c r="F89" i="2" s="1"/>
  <c r="G89" i="2" s="1"/>
  <c r="H76" i="2"/>
  <c r="H83" i="2" s="1"/>
  <c r="H86" i="2" s="1"/>
  <c r="G86" i="2"/>
  <c r="T71" i="2"/>
  <c r="G77" i="2"/>
  <c r="H77" i="2" s="1"/>
  <c r="G74" i="2"/>
  <c r="I71" i="2"/>
  <c r="O71" i="2"/>
  <c r="AI16" i="1"/>
  <c r="H82" i="2" l="1"/>
  <c r="H85" i="2" s="1"/>
  <c r="G82" i="2"/>
  <c r="G85" i="2" s="1"/>
  <c r="E80" i="2"/>
  <c r="G78" i="2"/>
  <c r="G79" i="2" s="1"/>
  <c r="G80" i="2" s="1"/>
  <c r="E88" i="2"/>
  <c r="F88" i="2" s="1"/>
  <c r="G88" i="2" s="1"/>
  <c r="H74" i="2"/>
  <c r="H78" i="2" s="1"/>
  <c r="H79" i="2" s="1"/>
  <c r="E64" i="1"/>
  <c r="AZ63" i="1"/>
  <c r="BB63" i="1" s="1"/>
  <c r="BC63" i="1" s="1"/>
  <c r="AY63" i="1"/>
  <c r="AT63" i="1"/>
  <c r="AV63" i="1" s="1"/>
  <c r="AS63" i="1"/>
  <c r="AP63" i="1"/>
  <c r="AN63" i="1"/>
  <c r="AM63" i="1"/>
  <c r="AJ63" i="1"/>
  <c r="AH63" i="1"/>
  <c r="AG63" i="1"/>
  <c r="AB63" i="1"/>
  <c r="AD63" i="1" s="1"/>
  <c r="AA63" i="1"/>
  <c r="AZ62" i="1"/>
  <c r="BB62" i="1" s="1"/>
  <c r="BC62" i="1" s="1"/>
  <c r="AY62" i="1"/>
  <c r="AT62" i="1"/>
  <c r="AV62" i="1" s="1"/>
  <c r="AS62" i="1"/>
  <c r="AP62" i="1"/>
  <c r="AN62" i="1"/>
  <c r="AM62" i="1"/>
  <c r="AJ62" i="1"/>
  <c r="AH62" i="1"/>
  <c r="AG62" i="1"/>
  <c r="AB62" i="1"/>
  <c r="AD62" i="1" s="1"/>
  <c r="AA62" i="1"/>
  <c r="AZ61" i="1"/>
  <c r="BB61" i="1" s="1"/>
  <c r="BC61" i="1" s="1"/>
  <c r="AY61" i="1"/>
  <c r="AT61" i="1"/>
  <c r="AV61" i="1" s="1"/>
  <c r="AS61" i="1"/>
  <c r="AP61" i="1"/>
  <c r="AN61" i="1"/>
  <c r="AM61" i="1"/>
  <c r="AJ61" i="1"/>
  <c r="AH61" i="1"/>
  <c r="AG61" i="1"/>
  <c r="AB61" i="1"/>
  <c r="AA61" i="1"/>
  <c r="AZ60" i="1"/>
  <c r="BB60" i="1" s="1"/>
  <c r="BC60" i="1" s="1"/>
  <c r="AY60" i="1"/>
  <c r="AV60" i="1"/>
  <c r="AT60" i="1"/>
  <c r="AS60" i="1"/>
  <c r="AP60" i="1"/>
  <c r="AN60" i="1"/>
  <c r="AM60" i="1"/>
  <c r="AH60" i="1"/>
  <c r="AJ60" i="1" s="1"/>
  <c r="AG60" i="1"/>
  <c r="AB60" i="1"/>
  <c r="AD60" i="1" s="1"/>
  <c r="AA60" i="1"/>
  <c r="AZ59" i="1"/>
  <c r="BB59" i="1" s="1"/>
  <c r="BC59" i="1" s="1"/>
  <c r="AY59" i="1"/>
  <c r="AV59" i="1"/>
  <c r="AT59" i="1"/>
  <c r="AS59" i="1"/>
  <c r="AP59" i="1"/>
  <c r="AN59" i="1"/>
  <c r="AM59" i="1"/>
  <c r="AH59" i="1"/>
  <c r="AJ59" i="1" s="1"/>
  <c r="AG59" i="1"/>
  <c r="AB59" i="1"/>
  <c r="AA59" i="1"/>
  <c r="AY58" i="1"/>
  <c r="AV58" i="1"/>
  <c r="AT58" i="1"/>
  <c r="AS58" i="1"/>
  <c r="AP58" i="1"/>
  <c r="AN58" i="1"/>
  <c r="AM58" i="1"/>
  <c r="AH58" i="1"/>
  <c r="AJ58" i="1" s="1"/>
  <c r="AG58" i="1"/>
  <c r="AB58" i="1"/>
  <c r="AA58" i="1"/>
  <c r="P58" i="1"/>
  <c r="AZ58" i="1" s="1"/>
  <c r="BB58" i="1" s="1"/>
  <c r="BC58" i="1" s="1"/>
  <c r="AY57" i="1"/>
  <c r="AV57" i="1"/>
  <c r="AT57" i="1"/>
  <c r="AS57" i="1"/>
  <c r="AN57" i="1"/>
  <c r="AP57" i="1" s="1"/>
  <c r="AM57" i="1"/>
  <c r="AH57" i="1"/>
  <c r="AJ57" i="1" s="1"/>
  <c r="AG57" i="1"/>
  <c r="AB57" i="1"/>
  <c r="AA57" i="1"/>
  <c r="P57" i="1"/>
  <c r="AZ57" i="1" s="1"/>
  <c r="BB57" i="1" s="1"/>
  <c r="BC57" i="1" s="1"/>
  <c r="AY56" i="1"/>
  <c r="AV56" i="1"/>
  <c r="AT56" i="1"/>
  <c r="AS56" i="1"/>
  <c r="AN56" i="1"/>
  <c r="AP56" i="1" s="1"/>
  <c r="AM56" i="1"/>
  <c r="AH56" i="1"/>
  <c r="AJ56" i="1" s="1"/>
  <c r="AG56" i="1"/>
  <c r="AB56" i="1"/>
  <c r="AA56" i="1"/>
  <c r="P56" i="1"/>
  <c r="AZ56" i="1" s="1"/>
  <c r="BB56" i="1" s="1"/>
  <c r="BC56" i="1" s="1"/>
  <c r="AY55" i="1"/>
  <c r="AV55" i="1"/>
  <c r="AT55" i="1"/>
  <c r="AS55" i="1"/>
  <c r="AN55" i="1"/>
  <c r="AP55" i="1" s="1"/>
  <c r="AM55" i="1"/>
  <c r="AH55" i="1"/>
  <c r="AJ55" i="1" s="1"/>
  <c r="AG55" i="1"/>
  <c r="AC55" i="1"/>
  <c r="AB55" i="1"/>
  <c r="AA55" i="1"/>
  <c r="P55" i="1"/>
  <c r="AZ55" i="1" s="1"/>
  <c r="BB55" i="1" s="1"/>
  <c r="BC55" i="1" s="1"/>
  <c r="AZ54" i="1"/>
  <c r="BB54" i="1" s="1"/>
  <c r="BC54" i="1" s="1"/>
  <c r="AY54" i="1"/>
  <c r="AT54" i="1"/>
  <c r="AV54" i="1" s="1"/>
  <c r="AS54" i="1"/>
  <c r="AP54" i="1"/>
  <c r="AN54" i="1"/>
  <c r="AM54" i="1"/>
  <c r="AJ54" i="1"/>
  <c r="AH54" i="1"/>
  <c r="AG54" i="1"/>
  <c r="AC54" i="1"/>
  <c r="AD54" i="1" s="1"/>
  <c r="AB54" i="1"/>
  <c r="AA54" i="1"/>
  <c r="P54" i="1"/>
  <c r="AY53" i="1"/>
  <c r="AV53" i="1"/>
  <c r="AT53" i="1"/>
  <c r="AS53" i="1"/>
  <c r="AN53" i="1"/>
  <c r="AP53" i="1" s="1"/>
  <c r="AM53" i="1"/>
  <c r="AH53" i="1"/>
  <c r="AJ53" i="1" s="1"/>
  <c r="AG53" i="1"/>
  <c r="AB53" i="1"/>
  <c r="AA53" i="1"/>
  <c r="P53" i="1"/>
  <c r="AZ53" i="1" s="1"/>
  <c r="BB53" i="1" s="1"/>
  <c r="BC53" i="1" s="1"/>
  <c r="AY52" i="1"/>
  <c r="AV52" i="1"/>
  <c r="AT52" i="1"/>
  <c r="AS52" i="1"/>
  <c r="AN52" i="1"/>
  <c r="AP52" i="1" s="1"/>
  <c r="AM52" i="1"/>
  <c r="AJ52" i="1"/>
  <c r="AH52" i="1"/>
  <c r="AG52" i="1"/>
  <c r="AB52" i="1"/>
  <c r="AA52" i="1"/>
  <c r="P52" i="1"/>
  <c r="AZ52" i="1" s="1"/>
  <c r="BB52" i="1" s="1"/>
  <c r="BC52" i="1" s="1"/>
  <c r="BC50" i="1"/>
  <c r="BB50" i="1"/>
  <c r="AZ50" i="1"/>
  <c r="AY50" i="1"/>
  <c r="AV50" i="1"/>
  <c r="AT50" i="1"/>
  <c r="AS50" i="1"/>
  <c r="AN50" i="1"/>
  <c r="AP50" i="1" s="1"/>
  <c r="AM50" i="1"/>
  <c r="AJ50" i="1"/>
  <c r="AH50" i="1"/>
  <c r="AG50" i="1"/>
  <c r="AB50" i="1"/>
  <c r="AA50" i="1"/>
  <c r="BB48" i="1"/>
  <c r="BC48" i="1" s="1"/>
  <c r="AZ48" i="1"/>
  <c r="AY48" i="1"/>
  <c r="AT48" i="1"/>
  <c r="AV48" i="1" s="1"/>
  <c r="AS48" i="1"/>
  <c r="AP48" i="1"/>
  <c r="AN48" i="1"/>
  <c r="AM48" i="1"/>
  <c r="AH48" i="1"/>
  <c r="AJ48" i="1" s="1"/>
  <c r="AG48" i="1"/>
  <c r="AB48" i="1"/>
  <c r="AA48" i="1"/>
  <c r="AZ46" i="1"/>
  <c r="BB46" i="1" s="1"/>
  <c r="BC46" i="1" s="1"/>
  <c r="AY46" i="1"/>
  <c r="AV46" i="1"/>
  <c r="AT46" i="1"/>
  <c r="AS46" i="1"/>
  <c r="AN46" i="1"/>
  <c r="AP46" i="1" s="1"/>
  <c r="AM46" i="1"/>
  <c r="AJ46" i="1"/>
  <c r="AH46" i="1"/>
  <c r="AG46" i="1"/>
  <c r="AC46" i="1"/>
  <c r="AB46" i="1"/>
  <c r="AD46" i="1" s="1"/>
  <c r="AA46" i="1"/>
  <c r="P46" i="1"/>
  <c r="AZ44" i="1"/>
  <c r="BB44" i="1" s="1"/>
  <c r="BC44" i="1" s="1"/>
  <c r="AY44" i="1"/>
  <c r="AV44" i="1"/>
  <c r="AT44" i="1"/>
  <c r="AS44" i="1"/>
  <c r="AN44" i="1"/>
  <c r="AP44" i="1" s="1"/>
  <c r="AM44" i="1"/>
  <c r="AJ44" i="1"/>
  <c r="AH44" i="1"/>
  <c r="AG44" i="1"/>
  <c r="AB44" i="1"/>
  <c r="AD44" i="1" s="1"/>
  <c r="AA44" i="1"/>
  <c r="P44" i="1"/>
  <c r="AY43" i="1"/>
  <c r="AT43" i="1"/>
  <c r="AV43" i="1" s="1"/>
  <c r="AS43" i="1"/>
  <c r="AP43" i="1"/>
  <c r="AN43" i="1"/>
  <c r="AM43" i="1"/>
  <c r="AH43" i="1"/>
  <c r="AJ43" i="1" s="1"/>
  <c r="AG43" i="1"/>
  <c r="AB43" i="1"/>
  <c r="AA43" i="1"/>
  <c r="P43" i="1"/>
  <c r="AZ43" i="1" s="1"/>
  <c r="BB43" i="1" s="1"/>
  <c r="BC43" i="1" s="1"/>
  <c r="BB42" i="1"/>
  <c r="BC42" i="1" s="1"/>
  <c r="AZ42" i="1"/>
  <c r="AY42" i="1"/>
  <c r="AT42" i="1"/>
  <c r="AV42" i="1" s="1"/>
  <c r="AS42" i="1"/>
  <c r="AP42" i="1"/>
  <c r="AN42" i="1"/>
  <c r="AM42" i="1"/>
  <c r="AH42" i="1"/>
  <c r="AJ42" i="1" s="1"/>
  <c r="AG42" i="1"/>
  <c r="AB42" i="1"/>
  <c r="AA42" i="1"/>
  <c r="AZ41" i="1"/>
  <c r="BB41" i="1" s="1"/>
  <c r="BC41" i="1" s="1"/>
  <c r="AY41" i="1"/>
  <c r="AV41" i="1"/>
  <c r="AT41" i="1"/>
  <c r="AS41" i="1"/>
  <c r="AN41" i="1"/>
  <c r="AP41" i="1" s="1"/>
  <c r="AM41" i="1"/>
  <c r="AJ41" i="1"/>
  <c r="AH41" i="1"/>
  <c r="AG41" i="1"/>
  <c r="AB41" i="1"/>
  <c r="AD41" i="1" s="1"/>
  <c r="AA41" i="1"/>
  <c r="P41" i="1"/>
  <c r="AY40" i="1"/>
  <c r="AT40" i="1"/>
  <c r="AV40" i="1" s="1"/>
  <c r="AS40" i="1"/>
  <c r="AP40" i="1"/>
  <c r="AN40" i="1"/>
  <c r="AM40" i="1"/>
  <c r="AH40" i="1"/>
  <c r="AJ40" i="1" s="1"/>
  <c r="AG40" i="1"/>
  <c r="AD40" i="1"/>
  <c r="AC40" i="1"/>
  <c r="AB40" i="1"/>
  <c r="AA40" i="1"/>
  <c r="P40" i="1"/>
  <c r="AZ40" i="1" s="1"/>
  <c r="BB40" i="1" s="1"/>
  <c r="BC40" i="1" s="1"/>
  <c r="AY39" i="1"/>
  <c r="AT39" i="1"/>
  <c r="AV39" i="1" s="1"/>
  <c r="AS39" i="1"/>
  <c r="AP39" i="1"/>
  <c r="AN39" i="1"/>
  <c r="AM39" i="1"/>
  <c r="AH39" i="1"/>
  <c r="AJ39" i="1" s="1"/>
  <c r="AG39" i="1"/>
  <c r="AC39" i="1"/>
  <c r="AB39" i="1"/>
  <c r="AD39" i="1" s="1"/>
  <c r="AA39" i="1"/>
  <c r="P39" i="1"/>
  <c r="AZ39" i="1" s="1"/>
  <c r="BB39" i="1" s="1"/>
  <c r="BC39" i="1" s="1"/>
  <c r="AY38" i="1"/>
  <c r="AT38" i="1"/>
  <c r="AV38" i="1" s="1"/>
  <c r="AS38" i="1"/>
  <c r="AP38" i="1"/>
  <c r="AN38" i="1"/>
  <c r="AM38" i="1"/>
  <c r="AH38" i="1"/>
  <c r="AJ38" i="1" s="1"/>
  <c r="AG38" i="1"/>
  <c r="AD38" i="1"/>
  <c r="AB38" i="1"/>
  <c r="AA38" i="1"/>
  <c r="P38" i="1"/>
  <c r="AZ38" i="1" s="1"/>
  <c r="BB38" i="1" s="1"/>
  <c r="BC38" i="1" s="1"/>
  <c r="AZ37" i="1"/>
  <c r="BB37" i="1" s="1"/>
  <c r="BC37" i="1" s="1"/>
  <c r="AY37" i="1"/>
  <c r="AV37" i="1"/>
  <c r="AT37" i="1"/>
  <c r="AS37" i="1"/>
  <c r="AN37" i="1"/>
  <c r="AP37" i="1" s="1"/>
  <c r="AM37" i="1"/>
  <c r="AJ37" i="1"/>
  <c r="AH37" i="1"/>
  <c r="AG37" i="1"/>
  <c r="AC37" i="1"/>
  <c r="AD37" i="1" s="1"/>
  <c r="AB37" i="1"/>
  <c r="AA37" i="1"/>
  <c r="P37" i="1"/>
  <c r="AZ36" i="1"/>
  <c r="BB36" i="1" s="1"/>
  <c r="BC36" i="1" s="1"/>
  <c r="AY36" i="1"/>
  <c r="AV36" i="1"/>
  <c r="AT36" i="1"/>
  <c r="AS36" i="1"/>
  <c r="AN36" i="1"/>
  <c r="AP36" i="1" s="1"/>
  <c r="AM36" i="1"/>
  <c r="AJ36" i="1"/>
  <c r="AH36" i="1"/>
  <c r="AG36" i="1"/>
  <c r="AB36" i="1"/>
  <c r="AA36" i="1"/>
  <c r="P36" i="1"/>
  <c r="AZ35" i="1"/>
  <c r="BB35" i="1" s="1"/>
  <c r="BC35" i="1" s="1"/>
  <c r="AY35" i="1"/>
  <c r="AV35" i="1"/>
  <c r="AT35" i="1"/>
  <c r="AS35" i="1"/>
  <c r="AN35" i="1"/>
  <c r="AP35" i="1" s="1"/>
  <c r="AM35" i="1"/>
  <c r="AJ35" i="1"/>
  <c r="AH35" i="1"/>
  <c r="AG35" i="1"/>
  <c r="AC35" i="1"/>
  <c r="AB35" i="1"/>
  <c r="AA35" i="1"/>
  <c r="AT34" i="1"/>
  <c r="AB33" i="1"/>
  <c r="AA33" i="1"/>
  <c r="BB32" i="1"/>
  <c r="BC32" i="1" s="1"/>
  <c r="AZ32" i="1"/>
  <c r="AY32" i="1"/>
  <c r="AT32" i="1"/>
  <c r="AV32" i="1" s="1"/>
  <c r="AS32" i="1"/>
  <c r="AP32" i="1"/>
  <c r="AN32" i="1"/>
  <c r="AM32" i="1"/>
  <c r="AH32" i="1"/>
  <c r="AJ32" i="1" s="1"/>
  <c r="AG32" i="1"/>
  <c r="AB32" i="1"/>
  <c r="AA32" i="1"/>
  <c r="AZ31" i="1"/>
  <c r="BB31" i="1" s="1"/>
  <c r="BC31" i="1" s="1"/>
  <c r="AY31" i="1"/>
  <c r="AV31" i="1"/>
  <c r="AT31" i="1"/>
  <c r="AS31" i="1"/>
  <c r="AN31" i="1"/>
  <c r="AP31" i="1" s="1"/>
  <c r="AM31" i="1"/>
  <c r="AJ31" i="1"/>
  <c r="AH31" i="1"/>
  <c r="AG31" i="1"/>
  <c r="AB31" i="1"/>
  <c r="AA31" i="1"/>
  <c r="P31" i="1"/>
  <c r="AZ30" i="1"/>
  <c r="BB30" i="1" s="1"/>
  <c r="BC30" i="1" s="1"/>
  <c r="AY30" i="1"/>
  <c r="AV30" i="1"/>
  <c r="AT30" i="1"/>
  <c r="AS30" i="1"/>
  <c r="AN30" i="1"/>
  <c r="AP30" i="1" s="1"/>
  <c r="AM30" i="1"/>
  <c r="AJ30" i="1"/>
  <c r="AH30" i="1"/>
  <c r="AG30" i="1"/>
  <c r="AB30" i="1"/>
  <c r="AA30" i="1"/>
  <c r="P30" i="1"/>
  <c r="BB29" i="1"/>
  <c r="BC29" i="1" s="1"/>
  <c r="AZ29" i="1"/>
  <c r="AY29" i="1"/>
  <c r="AT29" i="1"/>
  <c r="AV29" i="1" s="1"/>
  <c r="AS29" i="1"/>
  <c r="AN29" i="1"/>
  <c r="AP29" i="1" s="1"/>
  <c r="AM29" i="1"/>
  <c r="AJ29" i="1"/>
  <c r="AH29" i="1"/>
  <c r="AG29" i="1"/>
  <c r="AB29" i="1"/>
  <c r="AA29" i="1"/>
  <c r="P29" i="1"/>
  <c r="BB28" i="1"/>
  <c r="BC28" i="1" s="1"/>
  <c r="AZ28" i="1"/>
  <c r="AY28" i="1"/>
  <c r="AT28" i="1"/>
  <c r="AV28" i="1" s="1"/>
  <c r="AS28" i="1"/>
  <c r="AN28" i="1"/>
  <c r="AP28" i="1" s="1"/>
  <c r="AM28" i="1"/>
  <c r="AJ28" i="1"/>
  <c r="AH28" i="1"/>
  <c r="AG28" i="1"/>
  <c r="AB28" i="1"/>
  <c r="AA28" i="1"/>
  <c r="P28" i="1"/>
  <c r="BB27" i="1"/>
  <c r="BC27" i="1" s="1"/>
  <c r="AZ27" i="1"/>
  <c r="AY27" i="1"/>
  <c r="AT27" i="1"/>
  <c r="AV27" i="1" s="1"/>
  <c r="AS27" i="1"/>
  <c r="AN27" i="1"/>
  <c r="AP27" i="1" s="1"/>
  <c r="AM27" i="1"/>
  <c r="AJ27" i="1"/>
  <c r="AH27" i="1"/>
  <c r="AG27" i="1"/>
  <c r="AB27" i="1"/>
  <c r="AA27" i="1"/>
  <c r="AZ26" i="1"/>
  <c r="BB26" i="1" s="1"/>
  <c r="BC26" i="1" s="1"/>
  <c r="AY26" i="1"/>
  <c r="AT26" i="1"/>
  <c r="AV26" i="1" s="1"/>
  <c r="AS26" i="1"/>
  <c r="AM26" i="1"/>
  <c r="AJ26" i="1"/>
  <c r="AH26" i="1"/>
  <c r="AG26" i="1"/>
  <c r="AB26" i="1"/>
  <c r="AD26" i="1" s="1"/>
  <c r="AA26" i="1"/>
  <c r="N26" i="1"/>
  <c r="AN26" i="1" s="1"/>
  <c r="AP26" i="1" s="1"/>
  <c r="BB25" i="1"/>
  <c r="BC25" i="1" s="1"/>
  <c r="AZ25" i="1"/>
  <c r="AY25" i="1"/>
  <c r="AT25" i="1"/>
  <c r="AV25" i="1" s="1"/>
  <c r="AS25" i="1"/>
  <c r="AN25" i="1"/>
  <c r="AP25" i="1" s="1"/>
  <c r="AM25" i="1"/>
  <c r="AJ25" i="1"/>
  <c r="AH25" i="1"/>
  <c r="AG25" i="1"/>
  <c r="AB25" i="1"/>
  <c r="AA25" i="1"/>
  <c r="AZ23" i="1"/>
  <c r="BB23" i="1" s="1"/>
  <c r="BC23" i="1" s="1"/>
  <c r="AY23" i="1"/>
  <c r="AT23" i="1"/>
  <c r="AV23" i="1" s="1"/>
  <c r="AS23" i="1"/>
  <c r="AP23" i="1"/>
  <c r="AN23" i="1"/>
  <c r="AM23" i="1"/>
  <c r="AJ23" i="1"/>
  <c r="AH23" i="1"/>
  <c r="AG23" i="1"/>
  <c r="AB23" i="1"/>
  <c r="AA23" i="1"/>
  <c r="AZ22" i="1"/>
  <c r="BB22" i="1" s="1"/>
  <c r="BC22" i="1" s="1"/>
  <c r="AY22" i="1"/>
  <c r="AV22" i="1"/>
  <c r="AT22" i="1"/>
  <c r="AS22" i="1"/>
  <c r="AP22" i="1"/>
  <c r="AN22" i="1"/>
  <c r="AM22" i="1"/>
  <c r="AH22" i="1"/>
  <c r="AJ22" i="1" s="1"/>
  <c r="AG22" i="1"/>
  <c r="AB22" i="1"/>
  <c r="AA22" i="1"/>
  <c r="BC21" i="1"/>
  <c r="BB21" i="1"/>
  <c r="AZ21" i="1"/>
  <c r="AY21" i="1"/>
  <c r="AV21" i="1"/>
  <c r="AT21" i="1"/>
  <c r="AS21" i="1"/>
  <c r="AN21" i="1"/>
  <c r="AP21" i="1" s="1"/>
  <c r="AM21" i="1"/>
  <c r="AH21" i="1"/>
  <c r="AJ21" i="1" s="1"/>
  <c r="AG21" i="1"/>
  <c r="AD21" i="1"/>
  <c r="AB21" i="1"/>
  <c r="AA21" i="1"/>
  <c r="BC19" i="1"/>
  <c r="BB19" i="1"/>
  <c r="AZ19" i="1"/>
  <c r="AY19" i="1"/>
  <c r="AV19" i="1"/>
  <c r="AT19" i="1"/>
  <c r="AS19" i="1"/>
  <c r="AN19" i="1"/>
  <c r="AP19" i="1" s="1"/>
  <c r="AM19" i="1"/>
  <c r="AH19" i="1"/>
  <c r="AJ19" i="1" s="1"/>
  <c r="AG19" i="1"/>
  <c r="AD19" i="1"/>
  <c r="AD64" i="1" s="1"/>
  <c r="AC19" i="1"/>
  <c r="AB19" i="1"/>
  <c r="AA19" i="1"/>
  <c r="AY17" i="1"/>
  <c r="AV17" i="1"/>
  <c r="AT17" i="1"/>
  <c r="AS17" i="1"/>
  <c r="AP17" i="1"/>
  <c r="AN17" i="1"/>
  <c r="AM17" i="1"/>
  <c r="AH17" i="1"/>
  <c r="AJ17" i="1" s="1"/>
  <c r="AG17" i="1"/>
  <c r="AB17" i="1"/>
  <c r="AA17" i="1"/>
  <c r="P17" i="1"/>
  <c r="AZ17" i="1" s="1"/>
  <c r="BB17" i="1" s="1"/>
  <c r="BC17" i="1" s="1"/>
  <c r="AZ16" i="1"/>
  <c r="BB16" i="1" s="1"/>
  <c r="BC16" i="1" s="1"/>
  <c r="AY16" i="1"/>
  <c r="AV16" i="1"/>
  <c r="AT16" i="1"/>
  <c r="AS16" i="1"/>
  <c r="AP16" i="1"/>
  <c r="AN16" i="1"/>
  <c r="AM16" i="1"/>
  <c r="AH16" i="1"/>
  <c r="AJ16" i="1" s="1"/>
  <c r="AG16" i="1"/>
  <c r="AB16" i="1"/>
  <c r="AA16" i="1"/>
  <c r="AY15" i="1"/>
  <c r="AV15" i="1"/>
  <c r="AV64" i="1" s="1"/>
  <c r="AT15" i="1"/>
  <c r="AS15" i="1"/>
  <c r="AN15" i="1"/>
  <c r="AP15" i="1" s="1"/>
  <c r="AP64" i="1" s="1"/>
  <c r="AM15" i="1"/>
  <c r="AH15" i="1"/>
  <c r="AJ15" i="1" s="1"/>
  <c r="AJ64" i="1" s="1"/>
  <c r="AG15" i="1"/>
  <c r="AB15" i="1"/>
  <c r="AA15" i="1"/>
  <c r="P15" i="1"/>
  <c r="AZ15" i="1" s="1"/>
  <c r="BB15" i="1" s="1"/>
  <c r="BC15" i="1" s="1"/>
  <c r="BA64" i="1" l="1"/>
</calcChain>
</file>

<file path=xl/comments1.xml><?xml version="1.0" encoding="utf-8"?>
<comments xmlns="http://schemas.openxmlformats.org/spreadsheetml/2006/main">
  <authors>
    <author>juan.jimenez</author>
  </authors>
  <commentList>
    <comment ref="J13"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sharedStrings.xml><?xml version="1.0" encoding="utf-8"?>
<sst xmlns="http://schemas.openxmlformats.org/spreadsheetml/2006/main" count="971" uniqueCount="579">
  <si>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</si>
  <si>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</si>
  <si>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</si>
  <si>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</si>
  <si>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</si>
  <si>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</si>
  <si>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</si>
  <si>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</si>
  <si>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</si>
  <si>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</si>
  <si>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</si>
  <si>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</si>
  <si>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</si>
  <si>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</si>
  <si>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</si>
  <si>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</si>
  <si>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</si>
  <si>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</si>
  <si>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</si>
  <si>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</si>
  <si>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</si>
  <si>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</si>
  <si>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</si>
  <si>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</si>
  <si>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</si>
  <si>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</si>
  <si>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</si>
  <si>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</si>
  <si>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</si>
  <si>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</si>
  <si>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</si>
  <si>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</si>
  <si>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</si>
  <si>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</si>
  <si>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</si>
  <si>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</si>
  <si>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</si>
  <si>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</si>
  <si>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</si>
  <si>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</si>
  <si>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</si>
  <si>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</si>
  <si>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</si>
  <si>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</si>
  <si>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</si>
  <si>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</si>
  <si>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</si>
  <si>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</si>
  <si>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</si>
  <si>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</si>
  <si>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</si>
  <si>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</si>
  <si>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</si>
  <si>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</si>
  <si>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</si>
  <si>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</si>
  <si>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</si>
  <si>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</si>
  <si>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</si>
  <si>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Creciente</t>
  </si>
  <si>
    <t>Plan de Acción del Consejo Local de Gobierno</t>
  </si>
  <si>
    <t>EFICACIA</t>
  </si>
  <si>
    <t>Plan de accion CLG</t>
  </si>
  <si>
    <t>Área Gestión del Desarrollo Local - Administrativa y finacniera -Profesional 222-23</t>
  </si>
  <si>
    <t>Verificar indicador de cumplimiento del plan de accion del CLG</t>
  </si>
  <si>
    <t xml:space="preserve">Para este período no se programo esta meta </t>
  </si>
  <si>
    <t>Plan de acción del CLG</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</si>
  <si>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</si>
  <si>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</si>
  <si>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</si>
  <si>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</si>
  <si>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</si>
  <si>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Ciudanos Participantes en la Rendición de Cuentas 2017</t>
  </si>
  <si>
    <t>Lista de asistntes</t>
  </si>
  <si>
    <t xml:space="preserve">Área Gestión del Desarrollo Local - Administrativa y finacniera -Profesional 222-24 </t>
  </si>
  <si>
    <t>Verificar cantidad de firmantes</t>
  </si>
  <si>
    <t>Para este trimestre no se programo esta meta porque la rendición de cuentas se programó para el 14-Abr-2018</t>
  </si>
  <si>
    <t>Actas de asistencia</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</si>
  <si>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</si>
  <si>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</si>
  <si>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</si>
  <si>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</si>
  <si>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</si>
  <si>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 xml:space="preserve">Onforme de avance PDL - IAPDL </t>
  </si>
  <si>
    <t>Área Gestión del Desarrollo Local - Administrativa y finacniera -grupo de planeación</t>
  </si>
  <si>
    <t>Verificar % de avance según lo entregado</t>
  </si>
  <si>
    <t>A la fecha no se tiene el archivo de MUSI entregado por Planeación, sin embargo se da la cifra que se nos reporta informalmente</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</si>
  <si>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</si>
  <si>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</si>
  <si>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</si>
  <si>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</si>
  <si>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</si>
  <si>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</si>
  <si>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</si>
  <si>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Relación de preposiciones recibidas</t>
  </si>
  <si>
    <t>Abogado GP responsable de respuestas a proposiciones</t>
  </si>
  <si>
    <t>Revisar fecha respuesta frente a fecha recibo</t>
  </si>
  <si>
    <t>En el trimestre se recibieron 25 requerimientos de los cuales 18 (72,4%) se respondieron en oportunidad y siete no tuvieron la respuesta en términos (28%)</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</si>
  <si>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</si>
  <si>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</si>
  <si>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</si>
  <si>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</si>
  <si>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</si>
  <si>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Plan de comunicaiones publicado en lala WEB</t>
  </si>
  <si>
    <t>Funcionario responsable de Prensa</t>
  </si>
  <si>
    <t>Acta de aprobación del plan de comuniciones y plan de comunicaciones aprobado</t>
  </si>
  <si>
    <t>Realizar  tres campañas externas de posicionamiento y difusión de los resultados obtenidos en la ejecución del Plan de Desarrollo Local.</t>
  </si>
  <si>
    <t>Campañas Externas Realizadas</t>
  </si>
  <si>
    <t xml:space="preserve">Número de campañas externas de difusión de los resultados obtenidos en la ejecución del PDL realizadas </t>
  </si>
  <si>
    <t>CAMPAÑA EXTERNAS</t>
  </si>
  <si>
    <t>Carpeta de campañas</t>
  </si>
  <si>
    <t>Registros en  las redes, intranet, fotos</t>
  </si>
  <si>
    <t>1, concurso arquitectónico (nota participación)
2 Diálogos ciudadanos (piezas invitación, video alcalde)
3 Inauguracion Calle 30 (pieza invitación, nota)
4. Rendicion de cuentas - en ejecución (invitación, infografía resultados, cápsula promocional 1)
Difusión de: proceso de formación en prevención de violencias, escuela de participación y liderazgo</t>
  </si>
  <si>
    <t>Piezas generadas y medios de comunicacón</t>
  </si>
  <si>
    <t>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</si>
  <si>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</si>
  <si>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</si>
  <si>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</si>
  <si>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1. Día de la mujer diversa (mailing)
2. Campaña del mes del respeto (piezas) 
3. Campaña de reciclaje y manejo adecuado de residuos (piezas y letreros para alcaldía)
4, Día internacional del agua (video río San Francisco)</t>
  </si>
  <si>
    <t>IVC</t>
  </si>
  <si>
    <t>Archivar 450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</si>
  <si>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</si>
  <si>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</si>
  <si>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</si>
  <si>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</si>
  <si>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</si>
  <si>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</si>
  <si>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</si>
  <si>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 xml:space="preserve">Según cifras de SIACTUA y proyecto DIAL la alcaldía local de santafé archivó 84 actuaciones de obras anteriores a la ley 1802 de 2016 durante el primer trimestre </t>
  </si>
  <si>
    <t>SI ACTUA y Proyecto DIAL</t>
  </si>
  <si>
    <t>Archivar 67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</si>
  <si>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</si>
  <si>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</si>
  <si>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 xml:space="preserve">Según cifras de SIACTUA y proyecto DIAL la alcaldía local de santafé archivó 21 actuaciones de establecimientos de comercio anteriores a la ley 1802 de 2016 durante el primer trimestre </t>
  </si>
  <si>
    <r>
      <t xml:space="preserve">Realizar </t>
    </r>
    <r>
      <rPr>
        <sz val="14"/>
        <color indexed="10"/>
        <rFont val="Century Gothic"/>
        <family val="2"/>
      </rPr>
      <t xml:space="preserve">minimo </t>
    </r>
    <r>
      <rPr>
        <sz val="14"/>
        <rFont val="Century Gothic"/>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</si>
  <si>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</si>
  <si>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</si>
  <si>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</si>
  <si>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Carpeta conrol y operativos</t>
  </si>
  <si>
    <t>Profesional 222 - 24 - Gestión Policiva</t>
  </si>
  <si>
    <t>Revisar actas de operativos para el período</t>
  </si>
  <si>
    <t>e han realizado 2 operativos de espacio público en la localidad de Santa Fe, esto obedeciendo a que no ha sido posible contar con la logística necesaria para el desarrollo de las actividades de control de forma adecuada, toda vez que no es viable realizar las intervenciones con la Estación Tercera de Policía</t>
  </si>
  <si>
    <t>Carpeta operativos y archivo de relación de operativos.</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</si>
  <si>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</si>
  <si>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</si>
  <si>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</si>
  <si>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</si>
  <si>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Se realizaron 14 operativos donde se revisaron 39 esablecimientos</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</si>
  <si>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</si>
  <si>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</si>
  <si>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</si>
  <si>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</si>
  <si>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Se realizaron 12 operativos de control de integridad urbanistica en los cerros orientales</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</si>
  <si>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</si>
  <si>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</si>
  <si>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</si>
  <si>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</si>
  <si>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Se realizaron 2 operativos relacionados con animales y uno e materia de ambuiente</t>
  </si>
  <si>
    <t>Realizar 12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</si>
  <si>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</si>
  <si>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</si>
  <si>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</si>
  <si>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NO PROGRAMADO</t>
  </si>
  <si>
    <t>No aplica</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</si>
  <si>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</si>
  <si>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</si>
  <si>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</si>
  <si>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</si>
  <si>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</si>
  <si>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</si>
  <si>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</si>
  <si>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</si>
  <si>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</si>
  <si>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</si>
  <si>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CRECIENTE</t>
  </si>
  <si>
    <t>Actuaciones adminsitrativas resueltas</t>
  </si>
  <si>
    <t>Inspección de polícia</t>
  </si>
  <si>
    <t>si</t>
  </si>
  <si>
    <t xml:space="preserve">GESTIÓN CORPORATIVA LOCAL
</t>
  </si>
  <si>
    <r>
      <t xml:space="preserve">Comprometer al 30 de junio del 2018 el </t>
    </r>
    <r>
      <rPr>
        <sz val="14"/>
        <color indexed="10"/>
        <rFont val="Century Gothic"/>
        <family val="2"/>
      </rPr>
      <t>50%</t>
    </r>
    <r>
      <rPr>
        <sz val="14"/>
        <rFont val="Century Gothic"/>
        <family val="2"/>
      </rPr>
      <t xml:space="preserve"> del presupuesto de inversión directa disponible a la vigencia para el FDL y el </t>
    </r>
    <r>
      <rPr>
        <sz val="14"/>
        <color indexed="10"/>
        <rFont val="Century Gothic"/>
        <family val="2"/>
      </rPr>
      <t>95%</t>
    </r>
    <r>
      <rPr>
        <sz val="14"/>
        <rFont val="Century Gothic"/>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</si>
  <si>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</si>
  <si>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</si>
  <si>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</si>
  <si>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</si>
  <si>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Predis</t>
  </si>
  <si>
    <t>Alcalde</t>
  </si>
  <si>
    <t>Revisar rubro 3.3.1 columna compromisos acumulado</t>
  </si>
  <si>
    <t>Se tiene $28.492.093.000 como presupuesto inicial.  Al 30-mar-2018, los compromisos suscritos fueron de $7.054.222.198</t>
  </si>
  <si>
    <t>Predis  rubro 3.3.1 compromisos acumulados</t>
  </si>
  <si>
    <r>
      <t xml:space="preserve">Girar mínimo el </t>
    </r>
    <r>
      <rPr>
        <sz val="14"/>
        <color indexed="10"/>
        <rFont val="Century Gothic"/>
        <family val="2"/>
      </rPr>
      <t>30%</t>
    </r>
    <r>
      <rPr>
        <sz val="14"/>
        <rFont val="Century Gothic"/>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</si>
  <si>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</si>
  <si>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</si>
  <si>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</si>
  <si>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Supervisores</t>
  </si>
  <si>
    <t>Revisar rubro 3.3.1 columna pagos  acumulado</t>
  </si>
  <si>
    <t>Se tiene $28.492.093.000 como presupuesto inicial. Al 30-mar-2018, los giros realizados  fueron de $356.917.143</t>
  </si>
  <si>
    <t>Predis  rubro 3.3.1 giros acumulados</t>
  </si>
  <si>
    <r>
      <t>Girar el 74</t>
    </r>
    <r>
      <rPr>
        <sz val="14"/>
        <color indexed="10"/>
        <rFont val="Century Gothic"/>
        <family val="2"/>
      </rPr>
      <t>%</t>
    </r>
    <r>
      <rPr>
        <sz val="14"/>
        <rFont val="Century Gothic"/>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</si>
  <si>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</si>
  <si>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</si>
  <si>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</si>
  <si>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Revisar rubro 3.1.8 y 3.3.6 columna pagos  acumulado evrus saldos finales</t>
  </si>
  <si>
    <t>Para el rubro 3.1.8 se tiene $222.067.612 como presupuesto inicial y a 30-mar-2018  pagos acumulados por $75.819.589
Para el rubro 3.3.6 se tiene $22.702.930.014 como presupuesto inicial y a 30-mar-2018 pagos acumulados por $2.740.159.031
En total se tiene$22.924.997.626  como presupuesto inicial y a  30-mar-2018  pagos acumulados por $2.815.978.620
En resumen $2.815.978.620 /   $22.924.997.626 =4,329%</t>
  </si>
  <si>
    <t>Predis  rubro 3.1.8 y 3.3.6  giros acumulados / rubro 3.1.8 y 3.3.6  compromisos toales final</t>
  </si>
  <si>
    <r>
      <t xml:space="preserve">Adelantar el </t>
    </r>
    <r>
      <rPr>
        <sz val="14"/>
        <color indexed="10"/>
        <rFont val="Century Gothic"/>
        <family val="2"/>
      </rPr>
      <t>100%</t>
    </r>
    <r>
      <rPr>
        <sz val="14"/>
        <rFont val="Century Gothic"/>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</si>
  <si>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</si>
  <si>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</si>
  <si>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</si>
  <si>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t>
  </si>
  <si>
    <t>Reviosón de documentos publicados en SECP</t>
  </si>
  <si>
    <t>A la fecha no se ha realizado procesos contractuales ni de parques  ni de malla vial , por lo cual se da por cumplido para este trimestre</t>
  </si>
  <si>
    <t>SECOP</t>
  </si>
  <si>
    <r>
      <t>Publicar el</t>
    </r>
    <r>
      <rPr>
        <sz val="14"/>
        <color indexed="10"/>
        <rFont val="Century Gothic"/>
        <family val="2"/>
      </rPr>
      <t xml:space="preserve"> 100% </t>
    </r>
    <r>
      <rPr>
        <sz val="14"/>
        <rFont val="Century Gothic"/>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</si>
  <si>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</si>
  <si>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</si>
  <si>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</si>
  <si>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SECOP I y SECOP II</t>
  </si>
  <si>
    <t>Área Gestión del Desarrollo Local - Administrativa y finacniera -grupo de contratación</t>
  </si>
  <si>
    <t>a 31 de marzo, se ha suscrito 106 contratos (105 en SECOP II y uno en la tienda virtual) los cuales se hayan publicados en las respectivas plataformas.  En febrero se realizron dos prorrogas y en marzo una.  En marzo se realizaron tres adicones y prorrogas.  Todos estos cambios están publicados en SECOP.
Se realizaron dos liquidaciones que no fueron publicadas a tiempo</t>
  </si>
  <si>
    <r>
      <t xml:space="preserve">Adquirir el </t>
    </r>
    <r>
      <rPr>
        <sz val="14"/>
        <color indexed="10"/>
        <rFont val="Century Gothic"/>
        <family val="2"/>
      </rPr>
      <t>80%</t>
    </r>
    <r>
      <rPr>
        <sz val="14"/>
        <rFont val="Century Gothic"/>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</si>
  <si>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</si>
  <si>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</si>
  <si>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Secop tienda virtual</t>
  </si>
  <si>
    <t xml:space="preserve">A 31 de marzo se suscribieron los siguientes contratos de BCTU:
No Contrato Valor
322018  $       7.005.066 
322018  $   280.301.623 
1062018  $           500.000 
139892017  $       3.966.393 
263192018  $     41.835.024 
Totales  $   333.608.106 
</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</si>
  <si>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</si>
  <si>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</si>
  <si>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</si>
  <si>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</si>
  <si>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Orefeos enviados a DTH</t>
  </si>
  <si>
    <t>Orfeo ys y contratos suscritos</t>
  </si>
  <si>
    <t>Las solicitudes de NO hay de los CPS se enviaron desde diciembre.   Los procesos suscritos 106 a la fecha, yse encuentran publicados en SECOP</t>
  </si>
  <si>
    <t>seCOP y Orfeo</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</si>
  <si>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</si>
  <si>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</si>
  <si>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</si>
  <si>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</si>
  <si>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</si>
  <si>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</si>
  <si>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</si>
  <si>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</si>
  <si>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</si>
  <si>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</si>
  <si>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Según informe de la subsecretaría de gestión institucional, la alcaldía local de santafé asistió a las jornadas de unificación de criterios contables citadas por esta dependencia</t>
  </si>
  <si>
    <t>radicado 20184000255093</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</si>
  <si>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</si>
  <si>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</si>
  <si>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</si>
  <si>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</si>
  <si>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Los reportes que debe entregar Almacen no se han podido realizar debido a que aún el sistema no ha estado disponible para la opeación normal</t>
  </si>
  <si>
    <t>Archivo de registro de evidencia s el Drive</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</si>
  <si>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</si>
  <si>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</si>
  <si>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</si>
  <si>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</si>
  <si>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</si>
  <si>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Funcionario responsable de tecnologia</t>
  </si>
  <si>
    <t>Durante el trimestre se recibieron 55 PQR, de los cuales:
17 fueron trasladados por competencia
17 (7%) al cierre del trimestre estaban vigentes
De los 501 PQR que se debían cerrar en el trimestre: 
220 (44%) se les dio respuesta oportuna 
92 (18%) se se les dió respuesta por fuer de términos
189 (38%)  siguen pendientes de respuesta</t>
  </si>
  <si>
    <t>matriz de PQR de SAC</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</si>
  <si>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</si>
  <si>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</si>
  <si>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</si>
  <si>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</si>
  <si>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</si>
  <si>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(762)</t>
  </si>
  <si>
    <t>50%(761)</t>
  </si>
  <si>
    <t>Actas de capacitación</t>
  </si>
  <si>
    <t>Área de Gestión Corporativa Local</t>
  </si>
  <si>
    <t xml:space="preserve">Revisión Archivo físico </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</si>
  <si>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</si>
  <si>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</si>
  <si>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</si>
  <si>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</si>
  <si>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</si>
  <si>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</si>
  <si>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</si>
  <si>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</si>
  <si>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</si>
  <si>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</si>
  <si>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</si>
  <si>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</si>
  <si>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</si>
  <si>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</si>
  <si>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</si>
  <si>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</si>
  <si>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Líderes de dependenias</t>
  </si>
  <si>
    <t>Meta no programada para el I trimestre</t>
  </si>
  <si>
    <t>Cumplir el 100% de las acciones asignadas al proceso/Alcaldía Local en el Plan de Implementación del Modelo Integrado de Planeación.</t>
  </si>
  <si>
    <t>Porcentaje de cumplimiento de las acciones según el Plan de Implementación del Modelo Integrado de Planeación</t>
  </si>
  <si>
    <t>(Numero de acciones cumplidas de responsabilidad del proceso/Alcaldía Local en el Plan de Implementación del MIPG/Numero total de acciones de responsabilidad del proceso en el Plan de Implementación del MIPG)*100</t>
  </si>
  <si>
    <t>ACCIONES SEGÚN EL PLAN DE IMPLEMENTACIÓN DEL MODELO INTEGRADO DE PLANEACIÓN</t>
  </si>
  <si>
    <t>Seguimiento al Plan de Implementación del MIPG</t>
  </si>
  <si>
    <t>Promotor de la mejora</t>
  </si>
  <si>
    <t>Realizar entrenamiento en puesto de trabajo al 100% de los servidores públicos nuevos vinculados al proceso/Alcaldía Local durante la vigencia</t>
  </si>
  <si>
    <t>Porcentaje de servidores públicos entrenados en puesto de trabajo</t>
  </si>
  <si>
    <t>(Numero de servidores públicos nuevos vinculados al proceso/Alcaldía Local entrenados en puesto de trabajo/Numero total de servidores públicos vinculados al proceso/Alcaldía)*100</t>
  </si>
  <si>
    <t>Porcentaje de personas entrenadas en puesto de trabajo</t>
  </si>
  <si>
    <t>Actas de Reunión</t>
  </si>
  <si>
    <t>A los26 funcionarios nuevos  se realizo  entrenamiento  en el puesto de trabajo.  Ëste estuvo a cargo del líder delgrupo.  Para los funcionaros de bono tipo C el entrenamiento lo realizó la SIS</t>
  </si>
  <si>
    <t>Cumplir con el 100% de las actividades y tareas asignadas al proceso/Alcaldía Local en el PAAC 2018</t>
  </si>
  <si>
    <t>Porcentaje de cumplimiento de las actividades y tareas asignadas al proceso/Alcaldía Local en el PAAC 2018</t>
  </si>
  <si>
    <t>(No. De acciones del plan anticorrupción cumplidas en el trimestre/No. De acciones del plan antocorrupción formuladas para el trimestre en la versión vigente del plan anticorrupción)*100</t>
  </si>
  <si>
    <t>Porcentaje de cumplimiento de las acciones y tareas asignadas en el PAAC 2018</t>
  </si>
  <si>
    <t>Modificacionesl PAAC</t>
  </si>
  <si>
    <t>todos los funcionarios</t>
  </si>
  <si>
    <t>De acuerdo a la asignación de tareas que se verifico con CI, para este trimestre se establecieron y se llevaron a cabo
3.2  se elaboró y piblico el borrador del informe de rendición de cuentas
3.3 Se configuró el sitio WEB para la rendición de cuentas de acuerdo a los lineamientos establecidos por comunicaicones nivel central
3.4 Se publicó tanto en la página WEB de la Alcaldía como en los diferentes medios de comunicación disponibles en la Alcadlía la información referente a la rendición de cuentas
3.8 generar y realizar espacios de diálogo ciudadano
3.10 convocar a la ciudadanía para la rendición de cuentas</t>
  </si>
  <si>
    <t>Página web www.santafe.gov.co menú Entidad / Planeación Plan de rendición de cuentas</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</si>
  <si>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</si>
  <si>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</si>
  <si>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</si>
  <si>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</si>
  <si>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Funcionario responsable PIGA</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</si>
  <si>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</si>
  <si>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</si>
  <si>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</si>
  <si>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</si>
  <si>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DP relacionados por SAC Central cvencidos sin respuesta 2017</t>
  </si>
  <si>
    <t>Repore de SAC Central</t>
  </si>
  <si>
    <t>Según informe de servicio a la ciudadanía la alcaldía local de santafé pasó de tener 816 requerimientos ciudadanos vencidos de 2017 a 286 en el primer trimestre del 2018</t>
  </si>
  <si>
    <t>radicado 20184600227103</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</si>
  <si>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</si>
  <si>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</si>
  <si>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</si>
  <si>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</si>
  <si>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</si>
  <si>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Para este período no se programó esta actividad</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</si>
  <si>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</si>
  <si>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</si>
  <si>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</si>
  <si>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</si>
  <si>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Orfeo</t>
  </si>
  <si>
    <t>Se cuenta con la línea base desde el 02-Mar-2018, No se tomó el dato para el 31_ar2018</t>
  </si>
  <si>
    <t>Información generada por Orfeo en la fecha de corte</t>
  </si>
  <si>
    <t>Cumplir con el 100% de reportes de riesgos del proceso de manera oportuna con destino a la mejora del Sistema de Gestión de la Entidad</t>
  </si>
  <si>
    <t>Cumplimiento en reportes de riesgos de manera oportuna</t>
  </si>
  <si>
    <t>(No. de reportes  de riesgos remitidos oportunamente a la OAP/ No. De reportes de riesgos relacionados con el Sistema de gestion de la entidad)*100</t>
  </si>
  <si>
    <t>Reportes de Riesgos y Servicio No Conforme</t>
  </si>
  <si>
    <t>REPORTES GESTION DEL RIESGO</t>
  </si>
  <si>
    <t>Reporte entregado a más tardar el 16 de abril, cumpliendo con los lineamientos dados.</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</si>
  <si>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</si>
  <si>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</si>
  <si>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</si>
  <si>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</si>
  <si>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</si>
  <si>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</si>
  <si>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</si>
  <si>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</si>
  <si>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Planes de mejoramiento</t>
  </si>
  <si>
    <t>El nivel de vencimiento de reportes internos es de 48%, respecto a los planes externos no reporta informe</t>
  </si>
  <si>
    <t>Nivel de vencimiento planes internos</t>
  </si>
  <si>
    <t>Nivel de vencimiento planes externos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</si>
  <si>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</si>
  <si>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</si>
  <si>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</si>
  <si>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</si>
  <si>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Consumo de Papel</t>
  </si>
  <si>
    <t>En atención al registro de publicaciones de los lineamientos de la Ley 1712 de 2014  se encuentran 2 criterios por cumplir</t>
  </si>
  <si>
    <t>http://www.santafe.gov.co/transparencia/instrumentos-gestion-informacion-publica/relacionados-informacion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</si>
  <si>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</si>
  <si>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</si>
  <si>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</si>
  <si>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</si>
  <si>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</si>
  <si>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</si>
  <si>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A la rendición de cuenta 2017 aisistieron 255 personas y a la del 2018 757 personas</t>
  </si>
  <si>
    <t>Se realizaronn 13 operativos verificando 64  establecimientos de comercio los días: 12, 13, 20, 26 , dos el 27 de abril , 11,22 y 31 Mayo, Dos 08 y 22 Junio</t>
  </si>
  <si>
    <t>Se realizaron 07 operativos de control de integridad urbanistica en los cerros orientales</t>
  </si>
  <si>
    <t>Esta acción esta solo programada para el primer trimestre.  Ya está cumplida</t>
  </si>
  <si>
    <t>1 Crónica para visibilizar el foro centro juventud 2018
2 Crónica con el tema de subred de salud
3. Campaña visibilización de la Alcaldía (Video para redes sociales sobre las ferias de servicios en san Victorino,  Video del circuito de artistas centro de Bogotá para redes, Dotaciones a adulto mayor, videos sobre las vacaciones recreativas)
4. Video campaña Tapa huecos
5. Campañas medio ambiente (vacunación de perros y gatos, semana ambiental, video del Río Bogotá)</t>
  </si>
  <si>
    <t>1. Campaña clima laboral ()
2. Video día de las madres
3.Video día del padre y pieza grafica 
4, Crónica de ejemplo de superación</t>
  </si>
  <si>
    <t>ASTOS</t>
  </si>
  <si>
    <t>ASTOS DE FUNCIONAMIENTO</t>
  </si>
  <si>
    <t>33                                             I</t>
  </si>
  <si>
    <t>NVERSIÓN</t>
  </si>
  <si>
    <t>cuenta</t>
  </si>
  <si>
    <t>proyecto</t>
  </si>
  <si>
    <t>Codigo</t>
  </si>
  <si>
    <t>Descripción</t>
  </si>
  <si>
    <t>Presupuesto</t>
  </si>
  <si>
    <t>Suspension</t>
  </si>
  <si>
    <t>Aprobado</t>
  </si>
  <si>
    <t>Enero</t>
  </si>
  <si>
    <t>Febrero</t>
  </si>
  <si>
    <t>Marzo</t>
  </si>
  <si>
    <t>Abril</t>
  </si>
  <si>
    <t>Mayo</t>
  </si>
  <si>
    <t>Junio</t>
  </si>
  <si>
    <t>Rezago</t>
  </si>
  <si>
    <t>Juluio</t>
  </si>
  <si>
    <t>Ago</t>
  </si>
  <si>
    <t>Sep</t>
  </si>
  <si>
    <t>Oct</t>
  </si>
  <si>
    <t>Nov</t>
  </si>
  <si>
    <t>Dic</t>
  </si>
  <si>
    <t>Gastos de computador</t>
  </si>
  <si>
    <t>Combustibles Lubricantes y Llantas</t>
  </si>
  <si>
    <t>Materiales y suministros</t>
  </si>
  <si>
    <t>Arrendamientos</t>
  </si>
  <si>
    <t>Gastos de Transporte y Comunicación</t>
  </si>
  <si>
    <t>Impresos y  Publicaciones</t>
  </si>
  <si>
    <t>Mantenimiento Entidad</t>
  </si>
  <si>
    <t>Seguros Entidad</t>
  </si>
  <si>
    <t>Seguros de Vida Ediles</t>
  </si>
  <si>
    <t>Seguros de Salud Ediles</t>
  </si>
  <si>
    <t>Energía</t>
  </si>
  <si>
    <t>Acueducto y alcantarillado</t>
  </si>
  <si>
    <t>Aseo</t>
  </si>
  <si>
    <t>Teléfono</t>
  </si>
  <si>
    <t>Promoción Institucional</t>
  </si>
  <si>
    <t>Otros Gastos Generales</t>
  </si>
  <si>
    <t>Acueducto y Alcantarillado</t>
  </si>
  <si>
    <t>Cuidando mis primeros pasos</t>
  </si>
  <si>
    <t>Santa Fe por una vejez digna</t>
  </si>
  <si>
    <t>Santa Fe incluyente</t>
  </si>
  <si>
    <t>Mejorando ambientes de aprendizaje para</t>
  </si>
  <si>
    <t>Una localidad artística, deportiva, cultural</t>
  </si>
  <si>
    <t>SANTA FE TERRITORIO LEGAL</t>
  </si>
  <si>
    <t>MEJORES PARQUES PARA LA INTEGR</t>
  </si>
  <si>
    <t>Construyendo espacios para la gente</t>
  </si>
  <si>
    <t>Por un espacio publico mejor para todos</t>
  </si>
  <si>
    <t>Santa Fe, territorio seguro</t>
  </si>
  <si>
    <t>Renaturalizando las zonas verdes de San</t>
  </si>
  <si>
    <t>Santa Fe por una ruralidad emprendedora</t>
  </si>
  <si>
    <t>Santa Fe al día</t>
  </si>
  <si>
    <t>Voz para todos</t>
  </si>
  <si>
    <t>Cuidando mis primeros paso</t>
  </si>
  <si>
    <t>Santa Fe territorio legal</t>
  </si>
  <si>
    <t>Mejores parques para la integración socia</t>
  </si>
  <si>
    <t>OBLIGACIONES POR PAGAR VIGENCI</t>
  </si>
  <si>
    <t>Total</t>
  </si>
  <si>
    <t>1er</t>
  </si>
  <si>
    <t>2do</t>
  </si>
  <si>
    <t>3er</t>
  </si>
  <si>
    <t>4to</t>
  </si>
  <si>
    <t>toal</t>
  </si>
  <si>
    <t>OXP</t>
  </si>
  <si>
    <t>Inver</t>
  </si>
  <si>
    <t>Presupuesto recalculado</t>
  </si>
  <si>
    <t>200</t>
  </si>
  <si>
    <t>300</t>
  </si>
  <si>
    <t>400</t>
  </si>
  <si>
    <t>100</t>
  </si>
  <si>
    <t>501</t>
  </si>
  <si>
    <t>601</t>
  </si>
  <si>
    <t>604</t>
  </si>
  <si>
    <t>605</t>
  </si>
  <si>
    <t>801</t>
  </si>
  <si>
    <t>802</t>
  </si>
  <si>
    <t>803</t>
  </si>
  <si>
    <t>804</t>
  </si>
  <si>
    <t>900</t>
  </si>
  <si>
    <t>1314</t>
  </si>
  <si>
    <t>1315</t>
  </si>
  <si>
    <t>1316</t>
  </si>
  <si>
    <t>1317</t>
  </si>
  <si>
    <t>1318</t>
  </si>
  <si>
    <t>1319</t>
  </si>
  <si>
    <t>1320</t>
  </si>
  <si>
    <t>1321</t>
  </si>
  <si>
    <t>1322</t>
  </si>
  <si>
    <t>1323</t>
  </si>
  <si>
    <t>1324</t>
  </si>
  <si>
    <t>1325</t>
  </si>
  <si>
    <t>1326</t>
  </si>
  <si>
    <t>1327</t>
  </si>
  <si>
    <t>total 331</t>
  </si>
  <si>
    <t>total 312</t>
  </si>
  <si>
    <t>totales</t>
  </si>
  <si>
    <t>Proceso</t>
  </si>
  <si>
    <t>Acumulado</t>
  </si>
  <si>
    <t>% Proceso</t>
  </si>
  <si>
    <t>Cumplimiento</t>
  </si>
  <si>
    <t>% ejecución</t>
  </si>
  <si>
    <t>GPT</t>
  </si>
  <si>
    <t>Pública terrirorial</t>
  </si>
  <si>
    <t>0&amp;</t>
  </si>
  <si>
    <t>GFPFH</t>
  </si>
  <si>
    <t>DDHH</t>
  </si>
  <si>
    <t>GRE</t>
  </si>
  <si>
    <t>Relaciones estratégicas</t>
  </si>
  <si>
    <t>GCE</t>
  </si>
  <si>
    <t>Comunicaciones estratégicas</t>
  </si>
  <si>
    <t>GCL</t>
  </si>
  <si>
    <t>Corporativa Local</t>
  </si>
  <si>
    <t>GAC</t>
  </si>
  <si>
    <t>Atención a la Ciudadanía</t>
  </si>
  <si>
    <t>GPD</t>
  </si>
  <si>
    <t>Patrimonio documental</t>
  </si>
  <si>
    <t>TIC</t>
  </si>
  <si>
    <t>Transversales</t>
  </si>
  <si>
    <t>Bienes de caraterísitcas unicas</t>
  </si>
  <si>
    <t>Contratos 1er trimestre BCTU</t>
  </si>
  <si>
    <t>Producto</t>
  </si>
  <si>
    <t>Valor</t>
  </si>
  <si>
    <t>Contrato</t>
  </si>
  <si>
    <t>Extintores</t>
  </si>
  <si>
    <t>Correo certificado</t>
  </si>
  <si>
    <t>Adición aseo</t>
  </si>
  <si>
    <t>equipos computo</t>
  </si>
  <si>
    <t>Papeleria</t>
  </si>
  <si>
    <t>Combustible</t>
  </si>
  <si>
    <t>Vigilancia</t>
  </si>
  <si>
    <t>Elementos de seguridad</t>
  </si>
  <si>
    <t>Totales</t>
  </si>
  <si>
    <t>Inicial</t>
  </si>
  <si>
    <t>Compromisos</t>
  </si>
  <si>
    <t>Giros</t>
  </si>
  <si>
    <t>3.3.1</t>
  </si>
  <si>
    <t>3,3,6</t>
  </si>
  <si>
    <t>3,1,8</t>
  </si>
  <si>
    <t>PQR</t>
  </si>
  <si>
    <t>Resuelto en términos</t>
  </si>
  <si>
    <t>Vencido resuelto</t>
  </si>
  <si>
    <t>Vencido sin resolver</t>
  </si>
  <si>
    <t>Vigente</t>
  </si>
  <si>
    <t>Ene</t>
  </si>
  <si>
    <t>Feb</t>
  </si>
  <si>
    <t>Mar</t>
  </si>
  <si>
    <t>ttal 1er trim</t>
  </si>
  <si>
    <t>%</t>
  </si>
  <si>
    <t>corte 29-dic-2017</t>
  </si>
  <si>
    <t>corte 31/03/2018</t>
  </si>
  <si>
    <t>corte 30/04/2018</t>
  </si>
  <si>
    <t>corte 31/05/2018</t>
  </si>
  <si>
    <t>corte 30/06/2018</t>
  </si>
  <si>
    <t>Activas</t>
  </si>
  <si>
    <t>Cerradas</t>
  </si>
  <si>
    <t>Base</t>
  </si>
  <si>
    <t>3A</t>
  </si>
  <si>
    <t>3B</t>
  </si>
  <si>
    <t>3C</t>
  </si>
  <si>
    <t>3D</t>
  </si>
  <si>
    <t>Belen</t>
  </si>
  <si>
    <t>Candelaria</t>
  </si>
  <si>
    <t>Centro Administrativo</t>
  </si>
  <si>
    <t>Egipto</t>
  </si>
  <si>
    <t>La Catedral</t>
  </si>
  <si>
    <t>Las Aguas</t>
  </si>
  <si>
    <t>corte 01-Ene-2017</t>
  </si>
  <si>
    <t>Linea Base</t>
  </si>
  <si>
    <t>Activos</t>
  </si>
  <si>
    <t>Cerrados</t>
  </si>
  <si>
    <t>Meta</t>
  </si>
  <si>
    <t>Corte 23-Mar-2018</t>
  </si>
  <si>
    <t>Corte 31-Mar-2018</t>
  </si>
  <si>
    <t>Vigencia</t>
  </si>
  <si>
    <t>&gt;2015</t>
  </si>
  <si>
    <t>&gt;2016</t>
  </si>
  <si>
    <t>Ttal</t>
  </si>
  <si>
    <t xml:space="preserve">% </t>
  </si>
  <si>
    <t>% cierre</t>
  </si>
  <si>
    <t>Año</t>
  </si>
  <si>
    <t>Mes</t>
  </si>
  <si>
    <t>Obras</t>
  </si>
  <si>
    <t>EC</t>
  </si>
  <si>
    <t xml:space="preserve"> </t>
  </si>
  <si>
    <t>EP</t>
  </si>
  <si>
    <t>En CJ</t>
  </si>
  <si>
    <t>DP</t>
  </si>
  <si>
    <t>Al 01-Ene-2018 se tenía 802 expedientes activos en las inspecciones de policia anteriores a la Ley 1801,  a 30-Jun se tienen  743, es decir, se han cerrado 59 expedients que equivalen al 7%</t>
  </si>
  <si>
    <t>Se tiene $28.492.093.000 como presupuesto inicial.  Al 30-Jun-2018, los compromisos suscritos fueron de  $7,970,897,927.00</t>
  </si>
  <si>
    <t>Se tiene $28.492.093.000 como presupuesto inicial. Al 30-Jun-2018, los giros realizados  fueron de $2,710,942,418</t>
  </si>
  <si>
    <t>Para el rubro 3.1.8 se tiene $222.067.612 como presupuesto inicial y a 30-Jun-2018  pagos acumulados por $121,682,631
Para el rubro 3.3.6 se tiene $22.702.930.014 como presupuesto inicial y a 30-Jun-2018 pagos acumulados por $2.740.159.031
En total se tiene$22.924.997.626  como presupuesto inicial y a  30-Jun-2018  pagos acumulados por $5.788.242.952
En resumen $2.815.978.620 /   $5.788.242.952 =25,25%</t>
  </si>
  <si>
    <t>Al 30-Jun-2018, se publico el proceso FDLSF-LP-003-2018 para contratacion de malla vial y se utilizaron los pliegos tipo</t>
  </si>
  <si>
    <t>En el trimestre se recibieron 12 requerimientos de los cuales 10 (83,3%) se respondieron en oportunidad y dos no tuvieron la respuesta en términos (16,7%)</t>
  </si>
  <si>
    <t>Se realizaron cuatro (4) operativos de espacio público</t>
  </si>
  <si>
    <t>Informe de avance PDL 2017 - 2020 corte a 30-Jun-2018</t>
  </si>
  <si>
    <t>Se han ejecutado procesos de los que estaban contratados.</t>
  </si>
  <si>
    <t>Orfeo y BD de SAC</t>
  </si>
  <si>
    <t>Durante el trimestre (8 mar  a 08-Jun-2018) se recibieron847 PQR, de los cuales:
14 fueron trasladados por competencia, es decir se deben revisar 833 pqr
405 (48,2%) se les dio respuesta oportuna 
187 (22,45%) se se les dió respuesta por fuer de términos
241 (28,93%)  siguen pendientes de respuesta</t>
  </si>
  <si>
    <t>Reportes de orfeo al core 30-06-2018 y BD de SAC</t>
  </si>
  <si>
    <t>Se realizó un opeativo con sensibilizacione de manejo de ruido, uno para verificaión de animales en el verjon.  Se reporta adicionalmente uno que se realizo en el primer trimestre y que no se había reportaro</t>
  </si>
  <si>
    <t>NO PROGRAMADO.  Se programao el cumplimiento al final de l año. Al 30-Jun-2018 se tiene un avance del 50%</t>
  </si>
  <si>
    <t>No tiene un metodo de verificación objetivo.  Los Inspectores informn que todo los que les llega por querella lo avocam</t>
  </si>
  <si>
    <t>SI ACTUA</t>
  </si>
  <si>
    <t xml:space="preserve">De Abril a Mayo se han realizado 45 novedades, tal como se relacioa e la tabla siguiente y todas ellas quedaron publicadas en SECOP y tienda virtual
Tipo                                    ABRIL              MAYO                 JUNIO                     Total general
CONTRATOS                        2                          1                          2                                    5
MODIFICACIONES             7                           8                          5                                    20
NOVEDADES                        9                           9                          2                                    20
Total general                    18                           18                        9                                    45
</t>
  </si>
  <si>
    <t>Contratos2do trimestre BCTU</t>
  </si>
  <si>
    <t>A 3 de junio se suscribieron los siguientes contratos de BCTU:
No Contrato Valor
27000  $       83.178.869 
Es decir se tiene un acumulado de $416.786,975 (30%)</t>
  </si>
  <si>
    <t>En abril, se envío solicitud de aval para adición del contrato de salones comunales (20185320004023) y en junio 2018 se envio el estudio previo de malla vial</t>
  </si>
  <si>
    <t>No se ha entregado BUP,  tramite de pagos no incluidos en el SECOP en el trimestre.  Para abril fue 53,3% para mayo 63,3% y para juniom 73,3% para un prom,edio del trimestre de 63,3%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</si>
</sst>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1" formatCode="_-* #,##0_-;\-* #,##0_-;_-* &quot;-&quot;_-;_-@_-"/>
    <numFmt numFmtId="164" formatCode="[$$-240A]\ #,##0.00"/>
    <numFmt numFmtId="165" formatCode="0.0"/>
    <numFmt numFmtId="166" formatCode="0.000"/>
    <numFmt numFmtId="167" formatCode="0.0%"/>
    <numFmt numFmtId="168" formatCode="_-* #,##0.000_-;\-* #,##0.000_-;_-* &quot;-&quot;_-;_-@_-"/>
  </numFmts>
  <fonts count="28" x14ac:knownFonts="1">
    <font>
      <sz val="11"/>
      <color theme="1"/>
      <name val="Calibri"/>
      <family val="2"/>
      <scheme val="minor"/>
    </font>
    <font>
      <sz val="11"/>
      <color theme="1"/>
      <name val="Calibri"/>
      <family val="2"/>
      <scheme val="minor"/>
    </font>
    <font>
      <sz val="12"/>
      <color theme="1"/>
      <name val="Century Gothic"/>
      <family val="2"/>
    </font>
    <font>
      <sz val="12"/>
      <name val="Century Gothic"/>
      <family val="2"/>
    </font>
    <font>
      <sz val="12"/>
      <color indexed="16"/>
      <name val="Century Gothic"/>
      <family val="2"/>
    </font>
    <font>
      <sz val="14"/>
      <color indexed="16"/>
      <name val="Century Gothic"/>
      <family val="2"/>
    </font>
    <font>
      <sz val="14"/>
      <name val="Century Gothic"/>
      <family val="2"/>
    </font>
    <font>
      <sz val="12"/>
      <color indexed="8"/>
      <name val="Century Gothic"/>
      <family val="2"/>
    </font>
    <font>
      <sz val="14"/>
      <color theme="1"/>
      <name val="Century Gothic"/>
      <family val="2"/>
    </font>
    <font>
      <b/>
      <sz val="12"/>
      <name val="Century Gothic"/>
      <family val="2"/>
    </font>
    <font>
      <b/>
      <sz val="14"/>
      <name val="Century Gothic"/>
      <family val="2"/>
    </font>
    <font>
      <b/>
      <sz val="12"/>
      <color theme="1"/>
      <name val="Century Gothic"/>
      <family val="2"/>
    </font>
    <font>
      <sz val="10"/>
      <color indexed="8"/>
      <name val="Century Gothic"/>
      <family val="2"/>
    </font>
    <font>
      <b/>
      <sz val="14"/>
      <color theme="1"/>
      <name val="Century Gothic"/>
      <family val="2"/>
    </font>
    <font>
      <sz val="18"/>
      <color rgb="FF00000A"/>
      <name val="Arial"/>
      <family val="2"/>
    </font>
    <font>
      <b/>
      <sz val="28"/>
      <color theme="1"/>
      <name val="Arial"/>
      <family val="2"/>
    </font>
    <font>
      <sz val="18"/>
      <color theme="1"/>
      <name val="Arial"/>
      <family val="2"/>
    </font>
    <font>
      <sz val="16"/>
      <color theme="1"/>
      <name val="Arial"/>
      <family val="2"/>
    </font>
    <font>
      <sz val="14"/>
      <color indexed="10"/>
      <name val="Century Gothic"/>
      <family val="2"/>
    </font>
    <font>
      <sz val="18"/>
      <name val="Arial"/>
      <family val="2"/>
    </font>
    <font>
      <sz val="10"/>
      <name val="Arial"/>
      <family val="2"/>
    </font>
    <font>
      <sz val="14"/>
      <color rgb="FF000000"/>
      <name val="Century Gothic"/>
      <family val="2"/>
    </font>
    <font>
      <sz val="16"/>
      <name val="Arial"/>
      <family val="2"/>
    </font>
    <font>
      <b/>
      <sz val="8"/>
      <color indexed="81"/>
      <name val="Tahoma"/>
      <family val="2"/>
    </font>
    <font>
      <sz val="8"/>
      <color indexed="81"/>
      <name val="Tahoma"/>
      <family val="2"/>
    </font>
    <font>
      <sz val="10"/>
      <color rgb="FF000000"/>
      <name val="Times New Roman"/>
      <family val="1"/>
    </font>
    <font>
      <sz val="10"/>
      <color rgb="FF000000"/>
      <name val="Century Gothic"/>
      <family val="2"/>
    </font>
    <font>
      <sz val="10"/>
      <name val="Century Gothic"/>
      <family val="2"/>
    </font>
  </fonts>
  <fills count="2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2" tint="-9.9978637043366805E-2"/>
        <bgColor indexed="64"/>
      </patternFill>
    </fill>
    <fill>
      <patternFill patternType="solid">
        <fgColor theme="3"/>
        <bgColor indexed="64"/>
      </patternFill>
    </fill>
    <fill>
      <patternFill patternType="solid">
        <fgColor theme="5"/>
        <bgColor indexed="64"/>
      </patternFill>
    </fill>
    <fill>
      <patternFill patternType="solid">
        <fgColor theme="7"/>
        <bgColor indexed="64"/>
      </patternFill>
    </fill>
    <fill>
      <patternFill patternType="solid">
        <fgColor theme="0"/>
        <bgColor rgb="FFD7E4BD"/>
      </patternFill>
    </fill>
    <fill>
      <patternFill patternType="solid">
        <fgColor theme="9"/>
        <bgColor indexed="64"/>
      </patternFill>
    </fill>
    <fill>
      <patternFill patternType="solid">
        <fgColor theme="0" tint="-0.34998626667073579"/>
        <bgColor indexed="64"/>
      </patternFill>
    </fill>
    <fill>
      <patternFill patternType="solid">
        <fgColor rgb="FFD6D6D6"/>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rgb="FF1A1A1A"/>
      </left>
      <right style="thin">
        <color rgb="FF1A1A1A"/>
      </right>
      <top style="thin">
        <color rgb="FF1A1A1A"/>
      </top>
      <bottom style="thin">
        <color rgb="FF1A1A1A"/>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double">
        <color theme="0" tint="-0.24994659260841701"/>
      </top>
      <bottom style="thin">
        <color theme="0" tint="-0.24994659260841701"/>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0" fontId="20" fillId="0" borderId="0"/>
    <xf numFmtId="42" fontId="1" fillId="0" borderId="0" applyFont="0" applyFill="0" applyBorder="0" applyAlignment="0" applyProtection="0"/>
    <xf numFmtId="0" fontId="25" fillId="0" borderId="0"/>
  </cellStyleXfs>
  <cellXfs count="496">
    <xf numFmtId="0" fontId="0" fillId="0" borderId="0" xfId="0"/>
    <xf numFmtId="0" fontId="2" fillId="0" borderId="0" xfId="0" applyFont="1"/>
    <xf numFmtId="0" fontId="2" fillId="3" borderId="0" xfId="0" applyFont="1" applyFill="1"/>
    <xf numFmtId="0" fontId="3" fillId="5" borderId="1" xfId="0" applyFont="1" applyFill="1" applyBorder="1" applyAlignment="1">
      <alignment vertical="center" wrapText="1"/>
    </xf>
    <xf numFmtId="0" fontId="3" fillId="5" borderId="3" xfId="0" applyFont="1" applyFill="1" applyBorder="1" applyAlignment="1">
      <alignment horizontal="center" vertical="center" wrapText="1"/>
    </xf>
    <xf numFmtId="4" fontId="3" fillId="5" borderId="7" xfId="0" applyNumberFormat="1" applyFont="1" applyFill="1" applyBorder="1" applyAlignment="1">
      <alignment vertical="center" wrapText="1"/>
    </xf>
    <xf numFmtId="0" fontId="3" fillId="5" borderId="7" xfId="0" applyFont="1" applyFill="1" applyBorder="1" applyAlignment="1">
      <alignment vertical="center" wrapText="1"/>
    </xf>
    <xf numFmtId="4" fontId="3" fillId="7" borderId="7" xfId="0" applyNumberFormat="1" applyFont="1" applyFill="1" applyBorder="1" applyAlignment="1">
      <alignment vertical="center" wrapText="1"/>
    </xf>
    <xf numFmtId="0" fontId="3" fillId="5" borderId="8" xfId="0" applyFont="1" applyFill="1" applyBorder="1" applyAlignment="1">
      <alignment vertical="center" wrapText="1"/>
    </xf>
    <xf numFmtId="0" fontId="2" fillId="5" borderId="0" xfId="0" applyFont="1" applyFill="1"/>
    <xf numFmtId="0" fontId="4" fillId="6" borderId="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8" borderId="11" xfId="0" applyFont="1" applyFill="1" applyBorder="1" applyAlignment="1" applyProtection="1">
      <alignment horizontal="left" vertical="center" wrapText="1"/>
    </xf>
    <xf numFmtId="0" fontId="6" fillId="8" borderId="12" xfId="0" applyFont="1" applyFill="1" applyBorder="1" applyAlignment="1" applyProtection="1">
      <alignment horizontal="left" vertical="center" wrapText="1"/>
    </xf>
    <xf numFmtId="0" fontId="7" fillId="5" borderId="14" xfId="0" applyFont="1" applyFill="1" applyBorder="1" applyAlignment="1">
      <alignment vertical="center" wrapText="1"/>
    </xf>
    <xf numFmtId="0" fontId="7" fillId="5" borderId="0" xfId="0" applyFont="1" applyFill="1" applyBorder="1" applyAlignment="1">
      <alignment vertical="center" wrapText="1"/>
    </xf>
    <xf numFmtId="0" fontId="7" fillId="3" borderId="0" xfId="0" applyFont="1" applyFill="1" applyBorder="1" applyAlignment="1">
      <alignment vertical="center" wrapText="1"/>
    </xf>
    <xf numFmtId="0" fontId="3" fillId="5" borderId="1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6" fillId="5" borderId="0" xfId="0" applyFont="1" applyFill="1" applyBorder="1" applyAlignment="1">
      <alignment horizontal="justify" vertical="center" wrapText="1"/>
    </xf>
    <xf numFmtId="4" fontId="3" fillId="5" borderId="0" xfId="0" applyNumberFormat="1" applyFont="1" applyFill="1" applyBorder="1" applyAlignment="1">
      <alignment horizontal="left" vertical="center" wrapText="1"/>
    </xf>
    <xf numFmtId="4" fontId="3" fillId="7" borderId="0" xfId="0" applyNumberFormat="1" applyFont="1" applyFill="1" applyBorder="1" applyAlignment="1">
      <alignment horizontal="left" vertical="center" wrapText="1"/>
    </xf>
    <xf numFmtId="0" fontId="2" fillId="5" borderId="0" xfId="0" applyFont="1" applyFill="1" applyBorder="1" applyAlignment="1">
      <alignment horizontal="center" vertical="center"/>
    </xf>
    <xf numFmtId="0" fontId="2" fillId="5" borderId="0" xfId="0" applyFont="1" applyFill="1" applyBorder="1" applyAlignment="1">
      <alignment vertical="center"/>
    </xf>
    <xf numFmtId="0" fontId="7" fillId="5"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5" borderId="0" xfId="0" applyFont="1" applyFill="1" applyAlignment="1">
      <alignment horizontal="center"/>
    </xf>
    <xf numFmtId="4" fontId="7" fillId="7" borderId="0"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justify" vertical="center" wrapText="1"/>
    </xf>
    <xf numFmtId="4" fontId="2" fillId="5" borderId="0" xfId="0" applyNumberFormat="1" applyFont="1" applyFill="1"/>
    <xf numFmtId="4" fontId="2" fillId="7" borderId="0" xfId="0" applyNumberFormat="1" applyFont="1" applyFill="1"/>
    <xf numFmtId="0" fontId="3" fillId="10" borderId="17" xfId="0" applyFont="1" applyFill="1" applyBorder="1" applyAlignment="1">
      <alignment vertical="center" wrapText="1"/>
    </xf>
    <xf numFmtId="0" fontId="3" fillId="10" borderId="19" xfId="0" applyFont="1" applyFill="1" applyBorder="1" applyAlignment="1">
      <alignment vertical="center" wrapText="1"/>
    </xf>
    <xf numFmtId="0" fontId="3" fillId="11" borderId="24"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1" xfId="0" applyFont="1" applyFill="1" applyBorder="1" applyAlignment="1">
      <alignment horizontal="center" vertical="center" wrapText="1"/>
    </xf>
    <xf numFmtId="4" fontId="9" fillId="11" borderId="1" xfId="0" applyNumberFormat="1" applyFont="1" applyFill="1" applyBorder="1" applyAlignment="1">
      <alignment horizontal="center" vertical="center" wrapText="1"/>
    </xf>
    <xf numFmtId="4" fontId="9" fillId="7" borderId="1" xfId="0" applyNumberFormat="1" applyFont="1" applyFill="1" applyBorder="1" applyAlignment="1" applyProtection="1">
      <alignment horizontal="center" vertical="center" wrapText="1"/>
    </xf>
    <xf numFmtId="0" fontId="9" fillId="13"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1" fillId="0" borderId="0" xfId="0" applyFont="1"/>
    <xf numFmtId="0" fontId="3" fillId="9" borderId="27" xfId="0" applyFont="1" applyFill="1" applyBorder="1" applyAlignment="1">
      <alignment horizontal="center" vertical="center" wrapText="1"/>
    </xf>
    <xf numFmtId="0" fontId="3" fillId="9" borderId="27" xfId="0" applyFont="1" applyFill="1" applyBorder="1" applyAlignment="1">
      <alignment vertical="center" wrapText="1"/>
    </xf>
    <xf numFmtId="0" fontId="6" fillId="11" borderId="28" xfId="0" applyFont="1" applyFill="1" applyBorder="1" applyAlignment="1">
      <alignment horizontal="justify" vertical="center" wrapText="1"/>
    </xf>
    <xf numFmtId="0" fontId="3" fillId="11" borderId="2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2" xfId="0" applyFont="1" applyFill="1" applyBorder="1" applyAlignment="1">
      <alignment horizontal="center" vertical="center" wrapText="1"/>
    </xf>
    <xf numFmtId="4" fontId="3" fillId="11" borderId="2" xfId="0" applyNumberFormat="1" applyFont="1" applyFill="1" applyBorder="1" applyAlignment="1">
      <alignment horizontal="center" vertical="center" wrapText="1"/>
    </xf>
    <xf numFmtId="4" fontId="2" fillId="7" borderId="2" xfId="0" applyNumberFormat="1" applyFont="1" applyFill="1" applyBorder="1" applyProtection="1"/>
    <xf numFmtId="4" fontId="3" fillId="7" borderId="2" xfId="0" applyNumberFormat="1" applyFont="1" applyFill="1" applyBorder="1" applyAlignment="1" applyProtection="1">
      <alignment horizontal="center" vertical="center" wrapText="1"/>
    </xf>
    <xf numFmtId="0" fontId="3" fillId="13"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2" fillId="5" borderId="17" xfId="0" applyFont="1" applyFill="1" applyBorder="1" applyAlignment="1" applyProtection="1">
      <alignment vertical="center" textRotation="90" wrapText="1"/>
      <protection locked="0"/>
    </xf>
    <xf numFmtId="0" fontId="2" fillId="16" borderId="15" xfId="0" applyFont="1" applyFill="1" applyBorder="1" applyAlignment="1" applyProtection="1">
      <alignment vertical="center" wrapText="1"/>
      <protection locked="0"/>
    </xf>
    <xf numFmtId="0" fontId="6" fillId="5" borderId="5" xfId="0" applyFont="1" applyFill="1" applyBorder="1" applyAlignment="1" applyProtection="1">
      <alignment horizontal="justify" vertical="center" wrapText="1"/>
      <protection locked="0"/>
    </xf>
    <xf numFmtId="9" fontId="2" fillId="5" borderId="5" xfId="2"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5" xfId="0" applyFont="1" applyFill="1" applyBorder="1" applyAlignment="1">
      <alignment vertical="center" wrapText="1"/>
    </xf>
    <xf numFmtId="4" fontId="2" fillId="5" borderId="5" xfId="0" applyNumberFormat="1"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4" fontId="2" fillId="7" borderId="5" xfId="0" applyNumberFormat="1" applyFont="1" applyFill="1" applyBorder="1" applyAlignment="1" applyProtection="1">
      <alignment horizontal="center" vertical="center" wrapText="1"/>
    </xf>
    <xf numFmtId="9" fontId="2" fillId="7" borderId="5" xfId="2" applyFont="1" applyFill="1" applyBorder="1" applyAlignment="1" applyProtection="1">
      <alignment horizontal="center" vertical="center" wrapText="1"/>
    </xf>
    <xf numFmtId="9" fontId="2" fillId="7" borderId="2" xfId="2" applyFont="1" applyFill="1" applyBorder="1" applyAlignment="1" applyProtection="1">
      <alignment horizontal="center" vertical="center" wrapText="1"/>
    </xf>
    <xf numFmtId="0" fontId="12" fillId="8" borderId="3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left" vertical="center" wrapText="1"/>
    </xf>
    <xf numFmtId="164" fontId="2" fillId="5" borderId="5" xfId="0" applyNumberFormat="1"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xf>
    <xf numFmtId="9" fontId="2" fillId="5"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horizontal="center" vertical="center" wrapText="1"/>
    </xf>
    <xf numFmtId="0" fontId="3" fillId="5" borderId="5" xfId="2" applyNumberFormat="1" applyFont="1" applyFill="1" applyBorder="1" applyAlignment="1" applyProtection="1">
      <alignment horizontal="center" vertical="center" wrapText="1"/>
    </xf>
    <xf numFmtId="0" fontId="2" fillId="5" borderId="5" xfId="0" applyFont="1" applyFill="1" applyBorder="1" applyAlignment="1" applyProtection="1">
      <alignment horizontal="justify" vertical="center" wrapText="1"/>
    </xf>
    <xf numFmtId="0" fontId="2" fillId="5" borderId="5" xfId="0"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0" fontId="2" fillId="5" borderId="5" xfId="0" applyNumberFormat="1" applyFont="1" applyFill="1" applyBorder="1" applyAlignment="1" applyProtection="1">
      <alignment horizontal="center" vertical="center" wrapText="1"/>
      <protection locked="0"/>
    </xf>
    <xf numFmtId="0" fontId="3" fillId="5" borderId="5" xfId="2" applyNumberFormat="1" applyFont="1" applyFill="1" applyBorder="1" applyAlignment="1">
      <alignment horizontal="center" vertical="center" wrapText="1"/>
    </xf>
    <xf numFmtId="0" fontId="2" fillId="5" borderId="5" xfId="0" applyFont="1" applyFill="1" applyBorder="1" applyAlignment="1" applyProtection="1">
      <alignment horizontal="left" vertical="center" wrapText="1"/>
      <protection locked="0"/>
    </xf>
    <xf numFmtId="0" fontId="3" fillId="5" borderId="25" xfId="2" applyNumberFormat="1" applyFont="1" applyFill="1" applyBorder="1" applyAlignment="1">
      <alignment horizontal="center" vertical="center" wrapText="1"/>
    </xf>
    <xf numFmtId="0" fontId="2" fillId="5" borderId="6" xfId="0" applyFont="1" applyFill="1" applyBorder="1" applyAlignment="1" applyProtection="1">
      <alignment horizontal="left" vertical="center" wrapText="1"/>
      <protection locked="0"/>
    </xf>
    <xf numFmtId="0" fontId="3" fillId="5" borderId="34" xfId="0" applyFont="1" applyFill="1" applyBorder="1" applyAlignment="1">
      <alignment horizontal="center" vertical="center" wrapText="1"/>
    </xf>
    <xf numFmtId="0" fontId="2" fillId="5" borderId="19" xfId="0" applyFont="1" applyFill="1" applyBorder="1" applyAlignment="1" applyProtection="1">
      <alignment vertical="center" textRotation="90" wrapText="1"/>
      <protection locked="0"/>
    </xf>
    <xf numFmtId="0" fontId="2" fillId="16" borderId="18" xfId="0" applyFont="1" applyFill="1" applyBorder="1" applyAlignment="1" applyProtection="1">
      <alignment vertical="center" wrapText="1"/>
      <protection locked="0"/>
    </xf>
    <xf numFmtId="0" fontId="6" fillId="5" borderId="1" xfId="0" applyFont="1" applyFill="1" applyBorder="1" applyAlignment="1" applyProtection="1">
      <alignment horizontal="justify" vertical="center" wrapText="1"/>
      <protection locked="0"/>
    </xf>
    <xf numFmtId="9" fontId="2" fillId="5" borderId="1" xfId="2"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lignment vertical="center" wrapText="1"/>
    </xf>
    <xf numFmtId="4" fontId="2" fillId="5" borderId="1" xfId="0" applyNumberFormat="1" applyFont="1" applyFill="1" applyBorder="1" applyAlignment="1" applyProtection="1">
      <alignment horizontal="center" vertical="center" wrapText="1"/>
      <protection locked="0"/>
    </xf>
    <xf numFmtId="9" fontId="2" fillId="7" borderId="1" xfId="2"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xf>
    <xf numFmtId="164" fontId="2" fillId="5"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justify" vertical="center" wrapText="1"/>
      <protection locked="0"/>
    </xf>
    <xf numFmtId="9" fontId="2" fillId="5" borderId="1" xfId="2" applyFont="1" applyFill="1" applyBorder="1" applyAlignment="1" applyProtection="1">
      <alignment horizontal="center" vertical="center" wrapText="1"/>
      <protection locked="0"/>
    </xf>
    <xf numFmtId="0" fontId="3" fillId="5" borderId="2" xfId="0" applyFont="1" applyFill="1" applyBorder="1" applyAlignment="1">
      <alignment vertical="center" wrapText="1"/>
    </xf>
    <xf numFmtId="4" fontId="2" fillId="5" borderId="2"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xf>
    <xf numFmtId="164" fontId="2" fillId="5" borderId="2" xfId="0" applyNumberFormat="1" applyFont="1" applyFill="1" applyBorder="1" applyAlignment="1" applyProtection="1">
      <alignment horizontal="center" vertical="center" wrapText="1"/>
      <protection locked="0"/>
    </xf>
    <xf numFmtId="9" fontId="2" fillId="3" borderId="32" xfId="2" applyFont="1" applyFill="1" applyBorder="1" applyAlignment="1" applyProtection="1">
      <alignment horizontal="center" vertical="center" wrapText="1"/>
    </xf>
    <xf numFmtId="9" fontId="3" fillId="5" borderId="5" xfId="2" applyFont="1" applyFill="1" applyBorder="1" applyAlignment="1" applyProtection="1">
      <alignment horizontal="center" vertical="center" wrapText="1"/>
    </xf>
    <xf numFmtId="0" fontId="2" fillId="5" borderId="32" xfId="0" applyFont="1" applyFill="1" applyBorder="1" applyAlignment="1" applyProtection="1">
      <alignment horizontal="justify" vertical="center" wrapText="1"/>
    </xf>
    <xf numFmtId="0" fontId="2" fillId="5" borderId="32" xfId="0" applyNumberFormat="1" applyFont="1" applyFill="1" applyBorder="1" applyAlignment="1" applyProtection="1">
      <alignment horizontal="center" vertical="center" wrapText="1"/>
      <protection locked="0"/>
    </xf>
    <xf numFmtId="0" fontId="2" fillId="5" borderId="32" xfId="0" applyFont="1" applyFill="1" applyBorder="1" applyAlignment="1" applyProtection="1">
      <alignment horizontal="left" vertical="center" wrapText="1"/>
      <protection locked="0"/>
    </xf>
    <xf numFmtId="0" fontId="2" fillId="5" borderId="36" xfId="0" applyFont="1" applyFill="1" applyBorder="1" applyAlignment="1" applyProtection="1">
      <alignment horizontal="left" vertical="center" wrapText="1"/>
      <protection locked="0"/>
    </xf>
    <xf numFmtId="0" fontId="9" fillId="7" borderId="37" xfId="0" applyFont="1" applyFill="1" applyBorder="1" applyAlignment="1">
      <alignment horizontal="center" vertical="center" wrapText="1"/>
    </xf>
    <xf numFmtId="0" fontId="2" fillId="16" borderId="38" xfId="0" applyFont="1" applyFill="1" applyBorder="1" applyAlignment="1" applyProtection="1">
      <alignment vertical="center" wrapText="1"/>
      <protection locked="0"/>
    </xf>
    <xf numFmtId="0" fontId="13" fillId="7" borderId="38" xfId="0" applyFont="1" applyFill="1" applyBorder="1" applyAlignment="1" applyProtection="1">
      <alignment horizontal="center" vertical="center" wrapText="1"/>
      <protection locked="0"/>
    </xf>
    <xf numFmtId="9" fontId="11" fillId="7" borderId="38" xfId="2" applyFont="1" applyFill="1" applyBorder="1" applyAlignment="1" applyProtection="1">
      <alignment horizontal="center" vertical="center" wrapText="1"/>
      <protection locked="0"/>
    </xf>
    <xf numFmtId="0" fontId="11" fillId="7" borderId="39" xfId="0" applyFont="1" applyFill="1" applyBorder="1" applyAlignment="1" applyProtection="1">
      <alignment horizontal="center" vertical="center" wrapText="1"/>
      <protection locked="0"/>
    </xf>
    <xf numFmtId="0" fontId="11" fillId="7" borderId="40" xfId="0" applyFont="1" applyFill="1" applyBorder="1" applyAlignment="1">
      <alignment vertical="center" wrapText="1"/>
    </xf>
    <xf numFmtId="0" fontId="9" fillId="7" borderId="40" xfId="0" applyFont="1" applyFill="1" applyBorder="1" applyAlignment="1">
      <alignment vertical="center" wrapText="1"/>
    </xf>
    <xf numFmtId="4" fontId="11" fillId="7" borderId="40" xfId="0" applyNumberFormat="1" applyFont="1" applyFill="1" applyBorder="1" applyAlignment="1" applyProtection="1">
      <alignment horizontal="center" vertical="center" wrapText="1"/>
      <protection locked="0"/>
    </xf>
    <xf numFmtId="0" fontId="11" fillId="7" borderId="32" xfId="0" applyFont="1" applyFill="1" applyBorder="1" applyAlignment="1" applyProtection="1">
      <alignment horizontal="center" vertical="center" wrapText="1"/>
      <protection locked="0"/>
    </xf>
    <xf numFmtId="4" fontId="11" fillId="7" borderId="40" xfId="0" applyNumberFormat="1" applyFont="1" applyFill="1" applyBorder="1" applyAlignment="1" applyProtection="1">
      <alignment horizontal="center" vertical="center" wrapText="1"/>
    </xf>
    <xf numFmtId="0" fontId="11" fillId="7" borderId="40" xfId="0" applyFont="1" applyFill="1" applyBorder="1" applyAlignment="1" applyProtection="1">
      <alignment horizontal="center" vertical="center" wrapText="1"/>
      <protection locked="0"/>
    </xf>
    <xf numFmtId="0" fontId="11" fillId="7" borderId="40" xfId="0" applyFont="1" applyFill="1" applyBorder="1" applyAlignment="1" applyProtection="1">
      <alignment horizontal="left" vertical="center" wrapText="1"/>
    </xf>
    <xf numFmtId="164" fontId="11" fillId="7" borderId="40" xfId="0" applyNumberFormat="1" applyFont="1" applyFill="1" applyBorder="1" applyAlignment="1" applyProtection="1">
      <alignment horizontal="center" vertical="center" wrapText="1"/>
      <protection locked="0"/>
    </xf>
    <xf numFmtId="0" fontId="11" fillId="7" borderId="40" xfId="0" applyFont="1" applyFill="1" applyBorder="1" applyAlignment="1" applyProtection="1">
      <alignment horizontal="center" vertical="center" wrapText="1"/>
    </xf>
    <xf numFmtId="9" fontId="11" fillId="7" borderId="5" xfId="0" applyNumberFormat="1" applyFont="1" applyFill="1" applyBorder="1" applyAlignment="1" applyProtection="1">
      <alignment horizontal="center" vertical="center" wrapText="1"/>
    </xf>
    <xf numFmtId="0" fontId="11" fillId="3" borderId="40" xfId="0" applyNumberFormat="1" applyFont="1" applyFill="1" applyBorder="1" applyAlignment="1" applyProtection="1">
      <alignment horizontal="center" vertical="center" wrapText="1"/>
    </xf>
    <xf numFmtId="0" fontId="9" fillId="7" borderId="5" xfId="2" applyNumberFormat="1" applyFont="1" applyFill="1" applyBorder="1" applyAlignment="1" applyProtection="1">
      <alignment horizontal="center" vertical="center" wrapText="1"/>
    </xf>
    <xf numFmtId="0" fontId="11" fillId="7" borderId="40" xfId="0" applyFont="1" applyFill="1" applyBorder="1" applyAlignment="1" applyProtection="1">
      <alignment horizontal="justify" vertical="center" wrapText="1"/>
    </xf>
    <xf numFmtId="0" fontId="11" fillId="7" borderId="40" xfId="0" applyFont="1" applyFill="1" applyBorder="1" applyAlignment="1">
      <alignment horizontal="center" vertical="center" wrapText="1"/>
    </xf>
    <xf numFmtId="9" fontId="11" fillId="7" borderId="5" xfId="0" applyNumberFormat="1" applyFont="1" applyFill="1" applyBorder="1" applyAlignment="1">
      <alignment horizontal="center" vertical="center" wrapText="1"/>
    </xf>
    <xf numFmtId="0" fontId="11" fillId="7" borderId="40" xfId="0" applyNumberFormat="1" applyFont="1" applyFill="1" applyBorder="1" applyAlignment="1" applyProtection="1">
      <alignment horizontal="center" vertical="center" wrapText="1"/>
      <protection locked="0"/>
    </xf>
    <xf numFmtId="0" fontId="9" fillId="7" borderId="5" xfId="2" applyNumberFormat="1" applyFont="1" applyFill="1" applyBorder="1" applyAlignment="1">
      <alignment horizontal="center" vertical="center" wrapText="1"/>
    </xf>
    <xf numFmtId="0" fontId="11" fillId="7" borderId="40" xfId="0" applyFont="1" applyFill="1" applyBorder="1" applyAlignment="1" applyProtection="1">
      <alignment horizontal="left" vertical="center" wrapText="1"/>
      <protection locked="0"/>
    </xf>
    <xf numFmtId="0" fontId="9" fillId="7" borderId="25" xfId="2" applyNumberFormat="1" applyFont="1" applyFill="1" applyBorder="1" applyAlignment="1">
      <alignment horizontal="center" vertical="center" wrapText="1"/>
    </xf>
    <xf numFmtId="0" fontId="11" fillId="7" borderId="41" xfId="0" applyFont="1" applyFill="1" applyBorder="1" applyAlignment="1" applyProtection="1">
      <alignment horizontal="left" vertical="center" wrapText="1"/>
      <protection locked="0"/>
    </xf>
    <xf numFmtId="0" fontId="11" fillId="7" borderId="0" xfId="0" applyFont="1" applyFill="1"/>
    <xf numFmtId="0" fontId="2" fillId="17" borderId="15" xfId="0" applyFont="1" applyFill="1" applyBorder="1" applyAlignment="1" applyProtection="1">
      <alignment vertical="center" wrapText="1"/>
      <protection locked="0"/>
    </xf>
    <xf numFmtId="0" fontId="6" fillId="5" borderId="5" xfId="0" applyFont="1" applyFill="1" applyBorder="1" applyAlignment="1">
      <alignment horizontal="justify" vertical="center" wrapText="1"/>
    </xf>
    <xf numFmtId="9" fontId="2" fillId="5" borderId="5" xfId="2" applyFont="1" applyFill="1" applyBorder="1" applyAlignment="1">
      <alignment horizontal="center" vertical="center" wrapText="1"/>
    </xf>
    <xf numFmtId="0" fontId="2" fillId="5" borderId="5" xfId="0" applyFont="1" applyFill="1" applyBorder="1" applyAlignment="1" applyProtection="1">
      <alignment horizontal="justify" vertical="center" wrapText="1"/>
      <protection locked="0"/>
    </xf>
    <xf numFmtId="0" fontId="2" fillId="5" borderId="40" xfId="0" applyFont="1" applyFill="1" applyBorder="1" applyAlignment="1" applyProtection="1">
      <alignment horizontal="left" vertical="center" wrapText="1"/>
    </xf>
    <xf numFmtId="9" fontId="2" fillId="5" borderId="5" xfId="2" applyFont="1" applyFill="1" applyBorder="1" applyAlignment="1" applyProtection="1">
      <alignment horizontal="center" vertical="center" wrapText="1"/>
    </xf>
    <xf numFmtId="9" fontId="2" fillId="3" borderId="5" xfId="2" applyFont="1" applyFill="1" applyBorder="1" applyAlignment="1" applyProtection="1">
      <alignment horizontal="center" vertical="center" wrapText="1"/>
    </xf>
    <xf numFmtId="0" fontId="2" fillId="17" borderId="42" xfId="0" applyFont="1" applyFill="1" applyBorder="1" applyAlignment="1" applyProtection="1">
      <alignment vertical="center" wrapText="1"/>
      <protection locked="0"/>
    </xf>
    <xf numFmtId="9" fontId="11" fillId="7" borderId="38" xfId="2" applyFont="1" applyFill="1" applyBorder="1" applyAlignment="1">
      <alignment horizontal="center" vertical="center" wrapText="1"/>
    </xf>
    <xf numFmtId="0" fontId="11" fillId="7" borderId="43" xfId="0" applyFont="1" applyFill="1" applyBorder="1" applyAlignment="1" applyProtection="1">
      <alignment horizontal="center" vertical="center" wrapText="1"/>
      <protection locked="0"/>
    </xf>
    <xf numFmtId="0" fontId="11" fillId="7" borderId="44" xfId="0" applyFont="1" applyFill="1" applyBorder="1" applyAlignment="1">
      <alignment vertical="center" wrapText="1"/>
    </xf>
    <xf numFmtId="0" fontId="11" fillId="7" borderId="44" xfId="0" applyFont="1" applyFill="1" applyBorder="1" applyAlignment="1" applyProtection="1">
      <alignment horizontal="justify" vertical="center" wrapText="1"/>
      <protection locked="0"/>
    </xf>
    <xf numFmtId="4" fontId="11" fillId="7" borderId="45" xfId="0" applyNumberFormat="1" applyFont="1" applyFill="1" applyBorder="1" applyAlignment="1" applyProtection="1">
      <alignment horizontal="center" vertical="center" wrapText="1"/>
      <protection locked="0"/>
    </xf>
    <xf numFmtId="4" fontId="11" fillId="7" borderId="40" xfId="0" applyNumberFormat="1" applyFont="1" applyFill="1" applyBorder="1" applyAlignment="1" applyProtection="1">
      <alignment horizontal="justify" vertical="center" wrapText="1"/>
    </xf>
    <xf numFmtId="0" fontId="11" fillId="7" borderId="40" xfId="0" applyFont="1" applyFill="1" applyBorder="1" applyAlignment="1">
      <alignment vertical="center"/>
    </xf>
    <xf numFmtId="0" fontId="2" fillId="18" borderId="17" xfId="0" applyFont="1" applyFill="1" applyBorder="1" applyAlignment="1">
      <alignment vertical="center" wrapText="1"/>
    </xf>
    <xf numFmtId="0" fontId="6" fillId="5" borderId="46" xfId="0" applyFont="1" applyFill="1" applyBorder="1" applyAlignment="1">
      <alignment horizontal="left" vertical="center" wrapText="1"/>
    </xf>
    <xf numFmtId="9" fontId="2" fillId="5" borderId="24" xfId="2" applyFont="1" applyFill="1" applyBorder="1" applyAlignment="1">
      <alignment horizontal="center" vertical="center" wrapText="1"/>
    </xf>
    <xf numFmtId="0" fontId="2" fillId="7" borderId="5" xfId="1" applyNumberFormat="1" applyFont="1" applyFill="1" applyBorder="1" applyAlignment="1" applyProtection="1">
      <alignment horizontal="center" vertical="center" wrapText="1"/>
    </xf>
    <xf numFmtId="0" fontId="2" fillId="7" borderId="5" xfId="0" applyNumberFormat="1" applyFont="1" applyFill="1" applyBorder="1" applyAlignment="1" applyProtection="1">
      <alignment horizontal="center" vertical="center" wrapText="1"/>
    </xf>
    <xf numFmtId="0" fontId="2" fillId="5" borderId="5" xfId="0" applyNumberFormat="1" applyFont="1" applyFill="1" applyBorder="1" applyAlignment="1">
      <alignment horizontal="center" vertical="center" wrapText="1"/>
    </xf>
    <xf numFmtId="0" fontId="2" fillId="18" borderId="19" xfId="0" applyFont="1" applyFill="1" applyBorder="1" applyAlignment="1">
      <alignment vertical="center" wrapText="1"/>
    </xf>
    <xf numFmtId="0" fontId="6" fillId="5" borderId="47" xfId="0" applyFont="1" applyFill="1" applyBorder="1" applyAlignment="1">
      <alignment horizontal="left" vertical="center" wrapText="1"/>
    </xf>
    <xf numFmtId="9" fontId="2" fillId="5" borderId="8" xfId="2"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5" xfId="0" applyFont="1" applyFill="1" applyBorder="1" applyAlignment="1" applyProtection="1">
      <alignment horizontal="justify" vertical="center" wrapText="1"/>
      <protection locked="0"/>
    </xf>
    <xf numFmtId="4" fontId="2" fillId="5" borderId="35" xfId="0" applyNumberFormat="1" applyFont="1" applyFill="1" applyBorder="1" applyAlignment="1" applyProtection="1">
      <alignment horizontal="center" vertical="center" wrapText="1"/>
      <protection locked="0"/>
    </xf>
    <xf numFmtId="0" fontId="2" fillId="7" borderId="35" xfId="0" applyNumberFormat="1" applyFont="1" applyFill="1" applyBorder="1" applyAlignment="1" applyProtection="1">
      <alignment horizontal="center" vertical="center" wrapText="1"/>
    </xf>
    <xf numFmtId="0" fontId="2" fillId="5" borderId="12" xfId="0" applyFont="1" applyFill="1" applyBorder="1" applyAlignment="1" applyProtection="1">
      <alignment horizontal="left" vertical="center" wrapText="1"/>
    </xf>
    <xf numFmtId="0" fontId="2" fillId="5" borderId="5" xfId="0" applyNumberFormat="1" applyFont="1" applyFill="1" applyBorder="1" applyAlignment="1" applyProtection="1">
      <alignment horizontal="center" vertical="center" wrapText="1"/>
    </xf>
    <xf numFmtId="9" fontId="3" fillId="5" borderId="5" xfId="2"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2" fillId="18" borderId="38" xfId="0" applyFont="1" applyFill="1" applyBorder="1" applyAlignment="1">
      <alignment vertical="center" wrapText="1"/>
    </xf>
    <xf numFmtId="0" fontId="13" fillId="7" borderId="48" xfId="0" applyFont="1" applyFill="1" applyBorder="1" applyAlignment="1" applyProtection="1">
      <alignment horizontal="center" vertical="center" wrapText="1"/>
      <protection locked="0"/>
    </xf>
    <xf numFmtId="9" fontId="11" fillId="7" borderId="48" xfId="2" applyFont="1" applyFill="1" applyBorder="1" applyAlignment="1">
      <alignment horizontal="center" vertical="center" wrapText="1"/>
    </xf>
    <xf numFmtId="0" fontId="11" fillId="7" borderId="38" xfId="0" applyFont="1" applyFill="1" applyBorder="1" applyAlignment="1">
      <alignment vertical="center" wrapText="1"/>
    </xf>
    <xf numFmtId="0" fontId="3" fillId="5" borderId="26" xfId="0" applyFont="1" applyFill="1" applyBorder="1" applyAlignment="1" applyProtection="1">
      <alignment horizontal="center" vertical="center" wrapText="1"/>
    </xf>
    <xf numFmtId="0" fontId="2" fillId="5" borderId="19" xfId="0" applyFont="1" applyFill="1" applyBorder="1" applyAlignment="1" applyProtection="1">
      <alignment vertical="center" textRotation="90" wrapText="1"/>
    </xf>
    <xf numFmtId="0" fontId="2" fillId="15" borderId="18" xfId="0" applyFont="1" applyFill="1" applyBorder="1" applyAlignment="1" applyProtection="1">
      <alignment vertical="center" wrapText="1"/>
    </xf>
    <xf numFmtId="0" fontId="14" fillId="0" borderId="1" xfId="0" applyFont="1" applyBorder="1" applyAlignment="1" applyProtection="1">
      <alignment vertical="center" wrapText="1"/>
    </xf>
    <xf numFmtId="9" fontId="15" fillId="5" borderId="35" xfId="2" applyFont="1" applyFill="1" applyBorder="1" applyAlignment="1" applyProtection="1">
      <alignment horizontal="center" vertical="center" wrapText="1"/>
    </xf>
    <xf numFmtId="0" fontId="16" fillId="5" borderId="35" xfId="0" applyFont="1" applyFill="1" applyBorder="1" applyAlignment="1" applyProtection="1">
      <alignment horizontal="center" vertical="center" wrapText="1"/>
    </xf>
    <xf numFmtId="0" fontId="16" fillId="5" borderId="35" xfId="0" applyFont="1" applyFill="1" applyBorder="1" applyAlignment="1" applyProtection="1">
      <alignment vertical="center" wrapText="1"/>
    </xf>
    <xf numFmtId="0" fontId="16" fillId="5" borderId="35" xfId="2" applyNumberFormat="1" applyFont="1" applyFill="1" applyBorder="1" applyAlignment="1" applyProtection="1">
      <alignment horizontal="center" vertical="center" wrapText="1"/>
    </xf>
    <xf numFmtId="1" fontId="16" fillId="5" borderId="35" xfId="0" applyNumberFormat="1" applyFont="1" applyFill="1" applyBorder="1" applyAlignment="1" applyProtection="1">
      <alignment horizontal="center" vertical="center" wrapText="1"/>
    </xf>
    <xf numFmtId="0" fontId="17" fillId="5" borderId="35" xfId="0" applyFont="1" applyFill="1" applyBorder="1" applyAlignment="1" applyProtection="1">
      <alignment horizontal="center" vertical="center" wrapText="1"/>
    </xf>
    <xf numFmtId="0" fontId="17" fillId="5" borderId="27"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164" fontId="2" fillId="5" borderId="5" xfId="0" applyNumberFormat="1" applyFont="1" applyFill="1" applyBorder="1" applyAlignment="1" applyProtection="1">
      <alignment horizontal="center" vertical="center" wrapText="1"/>
    </xf>
    <xf numFmtId="0" fontId="2" fillId="3" borderId="5" xfId="2" applyNumberFormat="1" applyFont="1" applyFill="1" applyBorder="1" applyAlignment="1" applyProtection="1">
      <alignment horizontal="center" vertical="center" wrapText="1"/>
    </xf>
    <xf numFmtId="0" fontId="3" fillId="5" borderId="25" xfId="2" applyNumberFormat="1" applyFont="1" applyFill="1" applyBorder="1" applyAlignment="1" applyProtection="1">
      <alignment horizontal="center" vertical="center" wrapText="1"/>
    </xf>
    <xf numFmtId="0" fontId="2" fillId="5" borderId="6" xfId="0" applyFont="1" applyFill="1" applyBorder="1" applyAlignment="1" applyProtection="1">
      <alignment horizontal="left" vertical="center" wrapText="1"/>
    </xf>
    <xf numFmtId="0" fontId="2" fillId="0" borderId="0" xfId="0" applyFont="1" applyProtection="1"/>
    <xf numFmtId="0" fontId="3" fillId="5" borderId="34" xfId="0" applyFont="1" applyFill="1" applyBorder="1" applyAlignment="1" applyProtection="1">
      <alignment horizontal="center" vertical="center" wrapText="1"/>
    </xf>
    <xf numFmtId="9" fontId="15" fillId="5" borderId="1" xfId="2"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1" fontId="16" fillId="5" borderId="1" xfId="0" applyNumberFormat="1" applyFont="1" applyFill="1" applyBorder="1" applyAlignment="1" applyProtection="1">
      <alignment horizontal="center" vertical="center" wrapText="1"/>
    </xf>
    <xf numFmtId="0" fontId="16" fillId="5" borderId="1" xfId="2"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64" fontId="2" fillId="5" borderId="1" xfId="0" applyNumberFormat="1" applyFont="1" applyFill="1" applyBorder="1" applyAlignment="1" applyProtection="1">
      <alignment horizontal="center" vertical="center" wrapText="1"/>
    </xf>
    <xf numFmtId="0" fontId="2" fillId="15" borderId="18" xfId="0" applyFont="1" applyFill="1" applyBorder="1" applyAlignment="1" applyProtection="1">
      <alignment vertical="center" wrapText="1"/>
      <protection locked="0"/>
    </xf>
    <xf numFmtId="9" fontId="2" fillId="5" borderId="47" xfId="2"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 xfId="0" applyFont="1" applyFill="1" applyBorder="1" applyAlignment="1">
      <alignment vertical="center" wrapText="1"/>
    </xf>
    <xf numFmtId="0" fontId="2" fillId="7" borderId="1" xfId="0" applyNumberFormat="1" applyFont="1" applyFill="1" applyBorder="1" applyAlignment="1" applyProtection="1">
      <alignment horizontal="center" vertical="center" wrapText="1"/>
    </xf>
    <xf numFmtId="165" fontId="3" fillId="5" borderId="5" xfId="2" applyNumberFormat="1" applyFont="1" applyFill="1" applyBorder="1" applyAlignment="1" applyProtection="1">
      <alignment horizontal="center" vertical="center" wrapText="1"/>
    </xf>
    <xf numFmtId="0" fontId="2" fillId="0" borderId="0" xfId="0" applyFont="1" applyAlignment="1" applyProtection="1">
      <alignment vertical="center" wrapText="1"/>
    </xf>
    <xf numFmtId="0" fontId="19" fillId="0" borderId="1" xfId="0" applyFont="1" applyFill="1" applyBorder="1" applyAlignment="1" applyProtection="1">
      <alignment horizontal="justify" vertical="center" wrapText="1"/>
    </xf>
    <xf numFmtId="9" fontId="15" fillId="5" borderId="1" xfId="2"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6" fillId="5" borderId="1" xfId="0" applyFont="1" applyFill="1" applyBorder="1" applyAlignment="1">
      <alignment vertical="center" wrapText="1"/>
    </xf>
    <xf numFmtId="0" fontId="14" fillId="0" borderId="1" xfId="0" applyFont="1" applyBorder="1" applyAlignment="1">
      <alignment horizontal="justify" vertical="center"/>
    </xf>
    <xf numFmtId="9" fontId="16" fillId="5" borderId="1" xfId="0" applyNumberFormat="1"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protection locked="0"/>
    </xf>
    <xf numFmtId="0" fontId="3" fillId="5" borderId="37" xfId="0" applyFont="1" applyFill="1" applyBorder="1" applyAlignment="1">
      <alignment horizontal="center" vertical="center" wrapText="1"/>
    </xf>
    <xf numFmtId="0" fontId="14" fillId="0" borderId="0" xfId="0" applyFont="1" applyAlignment="1" applyProtection="1">
      <alignment vertical="center" wrapText="1"/>
    </xf>
    <xf numFmtId="0" fontId="14" fillId="0" borderId="1" xfId="0" applyFont="1" applyBorder="1" applyAlignment="1">
      <alignment vertical="center" wrapText="1"/>
    </xf>
    <xf numFmtId="0" fontId="11" fillId="7" borderId="19" xfId="0" applyFont="1" applyFill="1" applyBorder="1" applyAlignment="1" applyProtection="1">
      <alignment horizontal="center" vertical="center" wrapText="1"/>
      <protection locked="0"/>
    </xf>
    <xf numFmtId="0" fontId="2" fillId="19" borderId="17" xfId="0" applyFont="1" applyFill="1" applyBorder="1" applyAlignment="1" applyProtection="1">
      <alignment vertical="center" wrapText="1"/>
      <protection locked="0"/>
    </xf>
    <xf numFmtId="0" fontId="6" fillId="20" borderId="49" xfId="3" applyFont="1" applyFill="1" applyBorder="1" applyAlignment="1" applyProtection="1">
      <alignment horizontal="justify" vertical="center" wrapText="1"/>
      <protection locked="0"/>
    </xf>
    <xf numFmtId="9" fontId="2" fillId="5" borderId="34" xfId="2" applyFont="1" applyFill="1" applyBorder="1" applyAlignment="1">
      <alignment horizontal="center" vertical="center" wrapText="1"/>
    </xf>
    <xf numFmtId="0" fontId="2" fillId="5" borderId="24" xfId="0" applyFont="1" applyFill="1" applyBorder="1" applyAlignment="1" applyProtection="1">
      <alignment horizontal="center" vertical="center" wrapText="1"/>
      <protection locked="0"/>
    </xf>
    <xf numFmtId="0" fontId="2" fillId="19" borderId="19" xfId="0" applyFont="1" applyFill="1" applyBorder="1" applyAlignment="1" applyProtection="1">
      <alignment vertical="center" wrapText="1"/>
      <protection locked="0"/>
    </xf>
    <xf numFmtId="164" fontId="2" fillId="5" borderId="35" xfId="0" applyNumberFormat="1" applyFont="1" applyFill="1" applyBorder="1" applyAlignment="1" applyProtection="1">
      <alignment horizontal="center" vertical="center" wrapText="1"/>
      <protection locked="0"/>
    </xf>
    <xf numFmtId="9" fontId="2" fillId="5" borderId="29" xfId="2" applyFont="1" applyFill="1" applyBorder="1" applyAlignment="1">
      <alignment horizontal="center" vertical="center" wrapText="1"/>
    </xf>
    <xf numFmtId="9" fontId="3" fillId="5" borderId="29" xfId="2" applyFont="1" applyFill="1" applyBorder="1" applyAlignment="1">
      <alignment horizontal="center" vertical="center" wrapText="1"/>
    </xf>
    <xf numFmtId="0" fontId="2" fillId="19" borderId="19" xfId="0" applyFont="1" applyFill="1" applyBorder="1" applyAlignment="1" applyProtection="1">
      <alignment vertical="center" wrapText="1"/>
    </xf>
    <xf numFmtId="0" fontId="19" fillId="0" borderId="1" xfId="3" applyFont="1" applyFill="1" applyBorder="1" applyAlignment="1" applyProtection="1">
      <alignment horizontal="justify" vertical="center" wrapText="1"/>
    </xf>
    <xf numFmtId="0" fontId="16" fillId="5" borderId="1"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164" fontId="2" fillId="5" borderId="2" xfId="0" applyNumberFormat="1" applyFont="1" applyFill="1" applyBorder="1" applyAlignment="1" applyProtection="1">
      <alignment horizontal="center" vertical="center" wrapText="1"/>
    </xf>
    <xf numFmtId="0" fontId="2" fillId="5" borderId="32" xfId="0" applyNumberFormat="1" applyFont="1" applyFill="1" applyBorder="1" applyAlignment="1" applyProtection="1">
      <alignment horizontal="center" vertical="center" wrapText="1"/>
    </xf>
    <xf numFmtId="0" fontId="2" fillId="5" borderId="32" xfId="0" applyFont="1" applyFill="1" applyBorder="1" applyAlignment="1" applyProtection="1">
      <alignment horizontal="center" vertical="center" wrapText="1"/>
    </xf>
    <xf numFmtId="0" fontId="2" fillId="5" borderId="32" xfId="0" applyFont="1" applyFill="1" applyBorder="1" applyAlignment="1" applyProtection="1">
      <alignment horizontal="left" vertical="center" wrapText="1"/>
    </xf>
    <xf numFmtId="0" fontId="2" fillId="5" borderId="36" xfId="0" applyFont="1" applyFill="1" applyBorder="1" applyAlignment="1" applyProtection="1">
      <alignment horizontal="left" vertical="center" wrapText="1"/>
    </xf>
    <xf numFmtId="0" fontId="2" fillId="19" borderId="18" xfId="0" applyFont="1" applyFill="1" applyBorder="1" applyAlignment="1" applyProtection="1">
      <alignment vertical="center" wrapText="1"/>
    </xf>
    <xf numFmtId="0" fontId="21" fillId="5" borderId="1" xfId="0" applyFont="1" applyFill="1" applyBorder="1" applyAlignment="1" applyProtection="1">
      <alignment horizontal="center" vertical="center" wrapText="1"/>
    </xf>
    <xf numFmtId="9" fontId="2" fillId="5" borderId="2" xfId="2"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1" xfId="0" applyFont="1" applyFill="1" applyBorder="1" applyAlignment="1" applyProtection="1">
      <alignment vertical="center" wrapText="1"/>
    </xf>
    <xf numFmtId="4" fontId="2" fillId="5" borderId="1" xfId="0" applyNumberFormat="1" applyFont="1" applyFill="1" applyBorder="1" applyAlignment="1" applyProtection="1">
      <alignment horizontal="center" vertical="center" wrapText="1"/>
    </xf>
    <xf numFmtId="9" fontId="2" fillId="3" borderId="1" xfId="2" applyFont="1" applyFill="1" applyBorder="1" applyAlignment="1" applyProtection="1">
      <alignment horizontal="center" vertical="center" wrapText="1"/>
    </xf>
    <xf numFmtId="0" fontId="2" fillId="5" borderId="1" xfId="0" applyFont="1" applyFill="1" applyBorder="1" applyAlignment="1" applyProtection="1">
      <alignment horizontal="justify" vertical="center" wrapText="1"/>
    </xf>
    <xf numFmtId="0" fontId="2" fillId="5" borderId="1" xfId="0" applyNumberFormat="1" applyFont="1" applyFill="1" applyBorder="1" applyAlignment="1" applyProtection="1">
      <alignment horizontal="center" vertical="center" wrapText="1"/>
    </xf>
    <xf numFmtId="0" fontId="2" fillId="19" borderId="18" xfId="0" applyFont="1" applyFill="1" applyBorder="1" applyAlignment="1" applyProtection="1">
      <alignment vertical="center" wrapText="1"/>
      <protection locked="0"/>
    </xf>
    <xf numFmtId="0" fontId="21" fillId="5" borderId="1" xfId="0" applyFont="1" applyFill="1" applyBorder="1" applyAlignment="1" applyProtection="1">
      <alignment horizontal="center" vertical="center" wrapText="1"/>
      <protection locked="0"/>
    </xf>
    <xf numFmtId="9" fontId="2" fillId="3" borderId="2" xfId="2" applyFont="1" applyFill="1" applyBorder="1" applyAlignment="1" applyProtection="1">
      <alignment horizontal="center" vertical="center" wrapText="1"/>
    </xf>
    <xf numFmtId="0" fontId="2" fillId="5" borderId="2" xfId="0" applyFont="1" applyFill="1" applyBorder="1" applyAlignment="1" applyProtection="1">
      <alignment horizontal="justify" vertical="center" wrapText="1"/>
    </xf>
    <xf numFmtId="0" fontId="2" fillId="5" borderId="2"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protection locked="0"/>
    </xf>
    <xf numFmtId="0" fontId="9" fillId="7" borderId="50" xfId="0" applyFont="1" applyFill="1" applyBorder="1" applyAlignment="1">
      <alignment horizontal="center" vertical="center" wrapText="1"/>
    </xf>
    <xf numFmtId="0" fontId="13" fillId="7" borderId="19"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justify" vertical="center" wrapText="1"/>
      <protection locked="0"/>
    </xf>
    <xf numFmtId="4" fontId="11" fillId="7" borderId="27" xfId="0" applyNumberFormat="1" applyFont="1" applyFill="1" applyBorder="1" applyAlignment="1" applyProtection="1">
      <alignment horizontal="center" vertical="center" wrapText="1"/>
      <protection locked="0"/>
    </xf>
    <xf numFmtId="4" fontId="11" fillId="7" borderId="27" xfId="0" applyNumberFormat="1" applyFont="1" applyFill="1" applyBorder="1" applyAlignment="1" applyProtection="1">
      <alignment horizontal="center" vertical="center" wrapText="1"/>
    </xf>
    <xf numFmtId="0" fontId="11" fillId="7" borderId="32" xfId="0" applyFont="1" applyFill="1" applyBorder="1" applyAlignment="1" applyProtection="1">
      <alignment horizontal="left" vertical="center" wrapText="1"/>
    </xf>
    <xf numFmtId="164" fontId="11" fillId="7" borderId="32" xfId="0" applyNumberFormat="1"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xf>
    <xf numFmtId="0" fontId="11" fillId="3" borderId="32" xfId="0" applyNumberFormat="1" applyFont="1" applyFill="1" applyBorder="1" applyAlignment="1" applyProtection="1">
      <alignment horizontal="center" vertical="center" wrapText="1"/>
    </xf>
    <xf numFmtId="0" fontId="11" fillId="7" borderId="32" xfId="0" applyFont="1" applyFill="1" applyBorder="1" applyAlignment="1" applyProtection="1">
      <alignment horizontal="justify" vertical="center" wrapText="1"/>
    </xf>
    <xf numFmtId="0" fontId="11" fillId="7" borderId="5" xfId="0" applyFont="1" applyFill="1" applyBorder="1" applyAlignment="1">
      <alignment horizontal="center" vertical="center" wrapText="1"/>
    </xf>
    <xf numFmtId="0" fontId="11" fillId="7" borderId="32" xfId="0" applyNumberFormat="1" applyFont="1" applyFill="1" applyBorder="1" applyAlignment="1" applyProtection="1">
      <alignment horizontal="center" vertical="center" wrapText="1"/>
      <protection locked="0"/>
    </xf>
    <xf numFmtId="0" fontId="11" fillId="7" borderId="32" xfId="0" applyFont="1" applyFill="1" applyBorder="1" applyAlignment="1" applyProtection="1">
      <alignment horizontal="left" vertical="center" wrapText="1"/>
      <protection locked="0"/>
    </xf>
    <xf numFmtId="0" fontId="11" fillId="7" borderId="36" xfId="0" applyFont="1" applyFill="1" applyBorder="1" applyAlignment="1" applyProtection="1">
      <alignment horizontal="left" vertical="center" wrapText="1"/>
      <protection locked="0"/>
    </xf>
    <xf numFmtId="0" fontId="2" fillId="10" borderId="4" xfId="0" applyFont="1" applyFill="1" applyBorder="1" applyAlignment="1" applyProtection="1">
      <alignment vertical="center" wrapText="1"/>
      <protection locked="0"/>
    </xf>
    <xf numFmtId="0" fontId="6" fillId="5" borderId="32" xfId="0" applyFont="1" applyFill="1" applyBorder="1" applyAlignment="1">
      <alignment horizontal="justify" vertical="center" wrapText="1"/>
    </xf>
    <xf numFmtId="0" fontId="2" fillId="5" borderId="32" xfId="0" applyFont="1" applyFill="1" applyBorder="1" applyAlignment="1" applyProtection="1">
      <alignment horizontal="justify" vertical="center" wrapText="1"/>
      <protection locked="0"/>
    </xf>
    <xf numFmtId="0" fontId="3" fillId="5" borderId="1" xfId="0" applyFont="1" applyFill="1" applyBorder="1" applyAlignment="1">
      <alignment horizontal="justify" vertical="center" wrapText="1"/>
    </xf>
    <xf numFmtId="4" fontId="2" fillId="5" borderId="32" xfId="0" applyNumberFormat="1" applyFont="1" applyFill="1" applyBorder="1" applyAlignment="1" applyProtection="1">
      <alignment horizontal="center" vertical="center" wrapText="1"/>
      <protection locked="0"/>
    </xf>
    <xf numFmtId="9" fontId="2" fillId="7" borderId="32" xfId="2" applyFont="1" applyFill="1" applyBorder="1" applyAlignment="1" applyProtection="1">
      <alignment horizontal="center" vertical="center" wrapText="1"/>
    </xf>
    <xf numFmtId="164" fontId="2" fillId="5" borderId="32" xfId="0" applyNumberFormat="1" applyFont="1" applyFill="1" applyBorder="1" applyAlignment="1" applyProtection="1">
      <alignment horizontal="center" vertical="center" wrapText="1"/>
      <protection locked="0"/>
    </xf>
    <xf numFmtId="0" fontId="9" fillId="7" borderId="26" xfId="0" applyFont="1" applyFill="1" applyBorder="1" applyAlignment="1">
      <alignment horizontal="center" vertical="center" wrapText="1"/>
    </xf>
    <xf numFmtId="0" fontId="2" fillId="10" borderId="51" xfId="0" applyFont="1" applyFill="1" applyBorder="1" applyAlignment="1" applyProtection="1">
      <alignment vertical="center" wrapText="1"/>
      <protection locked="0"/>
    </xf>
    <xf numFmtId="0" fontId="13" fillId="7" borderId="44" xfId="0" applyFont="1" applyFill="1" applyBorder="1" applyAlignment="1" applyProtection="1">
      <alignment horizontal="center" vertical="center" wrapText="1"/>
      <protection locked="0"/>
    </xf>
    <xf numFmtId="9" fontId="11" fillId="7" borderId="5" xfId="2" applyFont="1" applyFill="1" applyBorder="1" applyAlignment="1">
      <alignment horizontal="center" vertical="center" wrapText="1"/>
    </xf>
    <xf numFmtId="0" fontId="11" fillId="7" borderId="40" xfId="0" applyFont="1" applyFill="1" applyBorder="1" applyAlignment="1" applyProtection="1">
      <alignment horizontal="justify" vertical="center" wrapText="1"/>
      <protection locked="0"/>
    </xf>
    <xf numFmtId="0" fontId="2" fillId="21" borderId="26" xfId="0" applyFont="1" applyFill="1" applyBorder="1" applyAlignment="1" applyProtection="1">
      <alignment vertical="center" wrapText="1"/>
    </xf>
    <xf numFmtId="0" fontId="19" fillId="0" borderId="5" xfId="0" applyFont="1" applyFill="1" applyBorder="1" applyAlignment="1" applyProtection="1">
      <alignment horizontal="justify" vertical="center" wrapText="1"/>
    </xf>
    <xf numFmtId="9" fontId="15" fillId="5" borderId="5" xfId="2"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5" xfId="0" applyFont="1" applyFill="1" applyBorder="1" applyAlignment="1" applyProtection="1">
      <alignment horizontal="justify" vertical="center" wrapText="1"/>
    </xf>
    <xf numFmtId="0" fontId="16" fillId="5" borderId="5" xfId="0" applyFont="1" applyFill="1" applyBorder="1" applyAlignment="1" applyProtection="1">
      <alignment horizontal="center" vertical="center" wrapText="1"/>
    </xf>
    <xf numFmtId="9" fontId="19" fillId="5" borderId="5" xfId="0" applyNumberFormat="1" applyFont="1" applyFill="1" applyBorder="1" applyAlignment="1" applyProtection="1">
      <alignment horizontal="center" vertical="center" wrapText="1"/>
    </xf>
    <xf numFmtId="0" fontId="22" fillId="5" borderId="5"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9" fillId="7" borderId="50" xfId="0" applyFont="1" applyFill="1" applyBorder="1" applyAlignment="1" applyProtection="1">
      <alignment horizontal="center" vertical="center" wrapText="1"/>
    </xf>
    <xf numFmtId="0" fontId="2" fillId="21" borderId="29" xfId="0" applyFont="1" applyFill="1" applyBorder="1" applyAlignment="1" applyProtection="1">
      <alignment vertical="center" wrapText="1"/>
    </xf>
    <xf numFmtId="0" fontId="13" fillId="7" borderId="52" xfId="0" applyFont="1" applyFill="1" applyBorder="1" applyAlignment="1" applyProtection="1">
      <alignment horizontal="center" vertical="center" wrapText="1"/>
    </xf>
    <xf numFmtId="9" fontId="11" fillId="7" borderId="32" xfId="2" applyFont="1" applyFill="1" applyBorder="1" applyAlignment="1" applyProtection="1">
      <alignment horizontal="center" vertical="center" wrapText="1"/>
    </xf>
    <xf numFmtId="0" fontId="11" fillId="7" borderId="32" xfId="0" applyFont="1" applyFill="1" applyBorder="1" applyAlignment="1" applyProtection="1">
      <alignment horizontal="center" vertical="center" wrapText="1"/>
    </xf>
    <xf numFmtId="4" fontId="11" fillId="7" borderId="32" xfId="0" applyNumberFormat="1" applyFont="1" applyFill="1" applyBorder="1" applyAlignment="1" applyProtection="1">
      <alignment horizontal="center" vertical="center" wrapText="1"/>
    </xf>
    <xf numFmtId="164" fontId="11" fillId="7" borderId="32" xfId="0" applyNumberFormat="1" applyFont="1" applyFill="1" applyBorder="1" applyAlignment="1" applyProtection="1">
      <alignment horizontal="center" vertical="center" wrapText="1"/>
    </xf>
    <xf numFmtId="0" fontId="11" fillId="7" borderId="32" xfId="0" applyNumberFormat="1" applyFont="1" applyFill="1" applyBorder="1" applyAlignment="1" applyProtection="1">
      <alignment horizontal="center" vertical="center" wrapText="1"/>
    </xf>
    <xf numFmtId="0" fontId="9" fillId="7" borderId="25" xfId="2" applyNumberFormat="1" applyFont="1" applyFill="1" applyBorder="1" applyAlignment="1" applyProtection="1">
      <alignment horizontal="center" vertical="center" wrapText="1"/>
    </xf>
    <xf numFmtId="0" fontId="11" fillId="7" borderId="36" xfId="0" applyFont="1" applyFill="1" applyBorder="1" applyAlignment="1" applyProtection="1">
      <alignment horizontal="left" vertical="center" wrapText="1"/>
    </xf>
    <xf numFmtId="0" fontId="11" fillId="7" borderId="0" xfId="0" applyFont="1" applyFill="1" applyProtection="1"/>
    <xf numFmtId="0" fontId="2" fillId="5" borderId="4" xfId="0" applyFont="1" applyFill="1" applyBorder="1" applyAlignment="1" applyProtection="1">
      <alignment vertical="center" wrapText="1"/>
    </xf>
    <xf numFmtId="0" fontId="16" fillId="5" borderId="5" xfId="0" applyFont="1" applyFill="1" applyBorder="1" applyAlignment="1" applyProtection="1">
      <alignment horizontal="justify" vertical="center" wrapText="1"/>
    </xf>
    <xf numFmtId="9" fontId="16" fillId="5" borderId="5" xfId="0" applyNumberFormat="1" applyFont="1" applyFill="1" applyBorder="1" applyAlignment="1" applyProtection="1">
      <alignment horizontal="center" vertical="center" wrapText="1"/>
    </xf>
    <xf numFmtId="164" fontId="2" fillId="5" borderId="32" xfId="0" applyNumberFormat="1" applyFont="1" applyFill="1" applyBorder="1" applyAlignment="1" applyProtection="1">
      <alignment horizontal="center" vertical="center" wrapText="1"/>
    </xf>
    <xf numFmtId="0" fontId="2" fillId="5" borderId="32" xfId="2" applyNumberFormat="1" applyFont="1" applyFill="1" applyBorder="1" applyAlignment="1" applyProtection="1">
      <alignment horizontal="center" vertical="center" wrapText="1"/>
    </xf>
    <xf numFmtId="0" fontId="9" fillId="7" borderId="26" xfId="0" applyFont="1" applyFill="1" applyBorder="1" applyAlignment="1" applyProtection="1">
      <alignment horizontal="center" vertical="center" wrapText="1"/>
    </xf>
    <xf numFmtId="0" fontId="2" fillId="5" borderId="38" xfId="0" applyFont="1" applyFill="1" applyBorder="1" applyAlignment="1" applyProtection="1">
      <alignment vertical="center" textRotation="90" wrapText="1"/>
    </xf>
    <xf numFmtId="0" fontId="2" fillId="5" borderId="53" xfId="0" applyFont="1" applyFill="1" applyBorder="1" applyAlignment="1" applyProtection="1">
      <alignment vertical="center" wrapText="1"/>
    </xf>
    <xf numFmtId="0" fontId="13" fillId="7" borderId="54"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3" borderId="32" xfId="2" applyNumberFormat="1" applyFont="1" applyFill="1" applyBorder="1" applyAlignment="1" applyProtection="1">
      <alignment horizontal="center" vertical="center" wrapText="1"/>
    </xf>
    <xf numFmtId="0" fontId="11" fillId="7" borderId="32" xfId="2" applyNumberFormat="1" applyFont="1" applyFill="1" applyBorder="1" applyAlignment="1" applyProtection="1">
      <alignment horizontal="center" vertical="center" wrapText="1"/>
    </xf>
    <xf numFmtId="0" fontId="6" fillId="5" borderId="1" xfId="0" applyFont="1" applyFill="1" applyBorder="1" applyAlignment="1" applyProtection="1">
      <alignment horizontal="justify" vertical="center" wrapText="1"/>
    </xf>
    <xf numFmtId="10" fontId="3" fillId="5" borderId="1" xfId="2"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justify" vertical="center" wrapText="1"/>
    </xf>
    <xf numFmtId="4" fontId="3" fillId="5" borderId="5" xfId="0" applyNumberFormat="1" applyFont="1" applyFill="1" applyBorder="1" applyAlignment="1" applyProtection="1">
      <alignment horizontal="center" vertical="center" wrapText="1"/>
    </xf>
    <xf numFmtId="0" fontId="2" fillId="7" borderId="5" xfId="2" applyNumberFormat="1" applyFont="1" applyFill="1" applyBorder="1" applyAlignment="1" applyProtection="1">
      <alignment horizontal="center" vertical="center" wrapText="1"/>
    </xf>
    <xf numFmtId="0" fontId="2" fillId="7" borderId="5" xfId="2" applyNumberFormat="1" applyFont="1" applyFill="1" applyBorder="1" applyAlignment="1" applyProtection="1">
      <alignment horizontal="center" vertical="center"/>
    </xf>
    <xf numFmtId="9" fontId="2" fillId="7" borderId="1" xfId="2" applyFont="1" applyFill="1" applyBorder="1" applyAlignment="1" applyProtection="1">
      <alignment horizontal="center" vertical="center"/>
    </xf>
    <xf numFmtId="0" fontId="2" fillId="7" borderId="1" xfId="2" applyNumberFormat="1" applyFont="1" applyFill="1" applyBorder="1" applyAlignment="1" applyProtection="1">
      <alignment horizontal="center" vertical="center" wrapText="1"/>
    </xf>
    <xf numFmtId="0" fontId="2" fillId="7" borderId="1" xfId="2" applyNumberFormat="1" applyFont="1" applyFill="1" applyBorder="1" applyAlignment="1" applyProtection="1">
      <alignment horizontal="center" vertical="center"/>
    </xf>
    <xf numFmtId="166" fontId="2" fillId="3" borderId="5" xfId="0" applyNumberFormat="1" applyFont="1" applyFill="1" applyBorder="1" applyAlignment="1" applyProtection="1">
      <alignment horizontal="center" vertical="center" wrapText="1"/>
    </xf>
    <xf numFmtId="167" fontId="3" fillId="5" borderId="5" xfId="2" applyNumberFormat="1" applyFont="1" applyFill="1" applyBorder="1" applyAlignment="1" applyProtection="1">
      <alignment horizontal="center" vertical="center" wrapText="1"/>
    </xf>
    <xf numFmtId="4" fontId="2" fillId="5" borderId="2" xfId="0" applyNumberFormat="1" applyFont="1" applyFill="1" applyBorder="1" applyAlignment="1" applyProtection="1">
      <alignment horizontal="center" vertical="center" wrapText="1"/>
    </xf>
    <xf numFmtId="4" fontId="2" fillId="7" borderId="1" xfId="0" applyNumberFormat="1" applyFont="1" applyFill="1" applyBorder="1" applyAlignment="1" applyProtection="1">
      <alignment horizontal="center" vertical="center" wrapText="1"/>
    </xf>
    <xf numFmtId="0" fontId="2" fillId="3" borderId="32" xfId="0" applyNumberFormat="1" applyFont="1" applyFill="1" applyBorder="1" applyAlignment="1" applyProtection="1">
      <alignment horizontal="center" vertical="center" wrapText="1"/>
    </xf>
    <xf numFmtId="4" fontId="2" fillId="5" borderId="32" xfId="0" applyNumberFormat="1" applyFont="1" applyFill="1" applyBorder="1" applyAlignment="1" applyProtection="1">
      <alignment horizontal="center" vertical="center" wrapText="1"/>
    </xf>
    <xf numFmtId="9" fontId="2" fillId="3" borderId="32"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justify" vertical="center" wrapText="1"/>
    </xf>
    <xf numFmtId="9" fontId="2" fillId="0" borderId="0" xfId="0" applyNumberFormat="1" applyFont="1" applyProtection="1"/>
    <xf numFmtId="4" fontId="2" fillId="5" borderId="12" xfId="0" applyNumberFormat="1"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164" fontId="2" fillId="5" borderId="12" xfId="0" applyNumberFormat="1" applyFont="1" applyFill="1" applyBorder="1" applyAlignment="1" applyProtection="1">
      <alignment horizontal="center" vertical="center" wrapText="1"/>
    </xf>
    <xf numFmtId="9" fontId="2" fillId="3" borderId="40" xfId="2" applyFont="1" applyFill="1" applyBorder="1" applyAlignment="1" applyProtection="1">
      <alignment horizontal="center" vertical="center" wrapText="1"/>
    </xf>
    <xf numFmtId="0" fontId="2" fillId="5" borderId="40" xfId="0" applyFont="1" applyFill="1" applyBorder="1" applyAlignment="1" applyProtection="1">
      <alignment horizontal="justify" vertical="center" wrapText="1"/>
    </xf>
    <xf numFmtId="0" fontId="2" fillId="5" borderId="40" xfId="0" applyNumberFormat="1"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1" xfId="0" applyFont="1" applyFill="1" applyBorder="1" applyAlignment="1" applyProtection="1">
      <alignment horizontal="left" vertical="center" wrapText="1"/>
    </xf>
    <xf numFmtId="0" fontId="9" fillId="7" borderId="57" xfId="0" applyFont="1" applyFill="1" applyBorder="1" applyAlignment="1">
      <alignment vertical="center" wrapText="1"/>
    </xf>
    <xf numFmtId="9" fontId="11" fillId="7" borderId="19" xfId="2" applyNumberFormat="1" applyFont="1" applyFill="1" applyBorder="1" applyAlignment="1" applyProtection="1">
      <alignment horizontal="center" vertical="center" wrapText="1"/>
    </xf>
    <xf numFmtId="9" fontId="11" fillId="7" borderId="39" xfId="2" applyFont="1" applyFill="1" applyBorder="1" applyAlignment="1" applyProtection="1">
      <alignment horizontal="center" vertical="center" wrapText="1"/>
    </xf>
    <xf numFmtId="0" fontId="11" fillId="7" borderId="59" xfId="0" applyFont="1" applyFill="1" applyBorder="1"/>
    <xf numFmtId="0" fontId="11" fillId="7" borderId="59" xfId="0" applyFont="1" applyFill="1" applyBorder="1" applyAlignment="1" applyProtection="1">
      <alignment vertical="center" wrapText="1"/>
    </xf>
    <xf numFmtId="4" fontId="11" fillId="7" borderId="59" xfId="0" applyNumberFormat="1" applyFont="1" applyFill="1" applyBorder="1" applyAlignment="1" applyProtection="1">
      <alignment vertical="center" wrapText="1"/>
    </xf>
    <xf numFmtId="4" fontId="11" fillId="7" borderId="59" xfId="0" applyNumberFormat="1" applyFont="1" applyFill="1" applyBorder="1" applyAlignment="1" applyProtection="1">
      <alignment horizontal="center" vertical="center" wrapText="1"/>
      <protection locked="0"/>
    </xf>
    <xf numFmtId="9" fontId="9" fillId="7" borderId="59" xfId="2" applyFont="1" applyFill="1" applyBorder="1" applyAlignment="1" applyProtection="1">
      <alignment horizontal="center" vertical="center" wrapText="1"/>
    </xf>
    <xf numFmtId="9" fontId="9" fillId="7" borderId="60" xfId="2" applyFont="1" applyFill="1" applyBorder="1" applyAlignment="1" applyProtection="1">
      <alignment horizontal="center" vertical="center" wrapText="1"/>
    </xf>
    <xf numFmtId="9" fontId="9" fillId="7" borderId="61" xfId="2" applyFont="1" applyFill="1" applyBorder="1" applyAlignment="1" applyProtection="1">
      <alignment vertical="center" wrapText="1"/>
    </xf>
    <xf numFmtId="0" fontId="2" fillId="5" borderId="0" xfId="0" applyFont="1" applyFill="1" applyBorder="1" applyAlignment="1">
      <alignment vertical="center" wrapText="1"/>
    </xf>
    <xf numFmtId="0" fontId="8" fillId="5" borderId="0" xfId="0" applyFont="1" applyFill="1" applyBorder="1" applyAlignment="1">
      <alignment horizontal="justify" vertical="center" wrapText="1"/>
    </xf>
    <xf numFmtId="9" fontId="3" fillId="5" borderId="0" xfId="2" applyFont="1" applyFill="1" applyBorder="1" applyAlignment="1">
      <alignment horizontal="center" vertical="center" wrapText="1"/>
    </xf>
    <xf numFmtId="0" fontId="2" fillId="5" borderId="0" xfId="0" applyFont="1" applyFill="1" applyBorder="1"/>
    <xf numFmtId="0" fontId="8" fillId="0" borderId="0" xfId="0" applyFont="1" applyAlignment="1">
      <alignment horizontal="justify" vertical="center" wrapText="1"/>
    </xf>
    <xf numFmtId="4" fontId="2" fillId="0" borderId="0" xfId="0" applyNumberFormat="1" applyFont="1"/>
    <xf numFmtId="0" fontId="2" fillId="5" borderId="2" xfId="0" applyFont="1" applyFill="1" applyBorder="1" applyAlignment="1" applyProtection="1">
      <alignment horizontal="justify" vertical="center" wrapText="1"/>
      <protection locked="0"/>
    </xf>
    <xf numFmtId="10" fontId="2" fillId="5" borderId="5" xfId="0" applyNumberFormat="1" applyFont="1" applyFill="1" applyBorder="1" applyAlignment="1" applyProtection="1">
      <alignment horizontal="center" vertical="center" wrapText="1"/>
      <protection locked="0"/>
    </xf>
    <xf numFmtId="0" fontId="26" fillId="0" borderId="0" xfId="5" applyFont="1" applyFill="1" applyBorder="1" applyAlignment="1">
      <alignment horizontal="left" vertical="top"/>
    </xf>
    <xf numFmtId="0" fontId="27" fillId="0" borderId="62" xfId="5" applyFont="1" applyFill="1" applyBorder="1" applyAlignment="1">
      <alignment horizontal="left" vertical="top" wrapText="1"/>
    </xf>
    <xf numFmtId="3" fontId="26" fillId="0" borderId="63" xfId="5" applyNumberFormat="1" applyFont="1" applyFill="1" applyBorder="1" applyAlignment="1">
      <alignment horizontal="right" vertical="top" shrinkToFit="1"/>
    </xf>
    <xf numFmtId="3" fontId="26" fillId="0" borderId="63" xfId="5" applyNumberFormat="1" applyFont="1" applyFill="1" applyBorder="1" applyAlignment="1">
      <alignment horizontal="left" wrapText="1"/>
    </xf>
    <xf numFmtId="0" fontId="26" fillId="3" borderId="0" xfId="5" applyFont="1" applyFill="1" applyBorder="1" applyAlignment="1">
      <alignment horizontal="left" vertical="top"/>
    </xf>
    <xf numFmtId="0" fontId="27" fillId="3" borderId="62" xfId="5" applyFont="1" applyFill="1" applyBorder="1" applyAlignment="1">
      <alignment horizontal="left" vertical="top" wrapText="1"/>
    </xf>
    <xf numFmtId="3" fontId="26" fillId="3" borderId="63" xfId="5" applyNumberFormat="1" applyFont="1" applyFill="1" applyBorder="1" applyAlignment="1">
      <alignment horizontal="right" vertical="top" shrinkToFit="1"/>
    </xf>
    <xf numFmtId="3" fontId="26" fillId="3" borderId="63" xfId="5" applyNumberFormat="1" applyFont="1" applyFill="1" applyBorder="1" applyAlignment="1">
      <alignment horizontal="left" wrapText="1"/>
    </xf>
    <xf numFmtId="0" fontId="27" fillId="23" borderId="62" xfId="5" applyFont="1" applyFill="1" applyBorder="1" applyAlignment="1">
      <alignment horizontal="center" vertical="top" wrapText="1"/>
    </xf>
    <xf numFmtId="0" fontId="27" fillId="23" borderId="64" xfId="5" applyFont="1" applyFill="1" applyBorder="1" applyAlignment="1">
      <alignment horizontal="center" vertical="top" wrapText="1"/>
    </xf>
    <xf numFmtId="3" fontId="27" fillId="23" borderId="65" xfId="5" applyNumberFormat="1" applyFont="1" applyFill="1" applyBorder="1" applyAlignment="1">
      <alignment horizontal="left" vertical="top" wrapText="1" indent="2"/>
    </xf>
    <xf numFmtId="3" fontId="27" fillId="23" borderId="63" xfId="5" applyNumberFormat="1" applyFont="1" applyFill="1" applyBorder="1" applyAlignment="1">
      <alignment horizontal="left" vertical="top" wrapText="1" indent="1"/>
    </xf>
    <xf numFmtId="3" fontId="27" fillId="23" borderId="63" xfId="5" applyNumberFormat="1" applyFont="1" applyFill="1" applyBorder="1" applyAlignment="1">
      <alignment horizontal="left" vertical="top" wrapText="1" indent="2"/>
    </xf>
    <xf numFmtId="3" fontId="27" fillId="23" borderId="63" xfId="5" applyNumberFormat="1" applyFont="1" applyFill="1" applyBorder="1" applyAlignment="1">
      <alignment horizontal="center" vertical="top" wrapText="1"/>
    </xf>
    <xf numFmtId="3" fontId="26" fillId="0" borderId="0" xfId="5" applyNumberFormat="1" applyFont="1" applyFill="1" applyBorder="1" applyAlignment="1">
      <alignment horizontal="left" vertical="top"/>
    </xf>
    <xf numFmtId="1" fontId="26" fillId="0" borderId="62" xfId="5" applyNumberFormat="1" applyFont="1" applyFill="1" applyBorder="1" applyAlignment="1">
      <alignment horizontal="left" vertical="top" shrinkToFit="1"/>
    </xf>
    <xf numFmtId="3" fontId="26" fillId="0" borderId="62" xfId="5" applyNumberFormat="1" applyFont="1" applyFill="1" applyBorder="1" applyAlignment="1">
      <alignment horizontal="right" vertical="top" shrinkToFit="1"/>
    </xf>
    <xf numFmtId="3" fontId="26" fillId="0" borderId="64" xfId="5" applyNumberFormat="1" applyFont="1" applyFill="1" applyBorder="1" applyAlignment="1">
      <alignment horizontal="right" vertical="top" shrinkToFit="1"/>
    </xf>
    <xf numFmtId="3" fontId="26" fillId="0" borderId="65" xfId="5" applyNumberFormat="1" applyFont="1" applyFill="1" applyBorder="1" applyAlignment="1">
      <alignment horizontal="right" vertical="top" shrinkToFit="1"/>
    </xf>
    <xf numFmtId="3" fontId="26" fillId="0" borderId="62" xfId="5" applyNumberFormat="1" applyFont="1" applyFill="1" applyBorder="1" applyAlignment="1">
      <alignment horizontal="left" wrapText="1"/>
    </xf>
    <xf numFmtId="3" fontId="26" fillId="0" borderId="65" xfId="5" applyNumberFormat="1" applyFont="1" applyFill="1" applyBorder="1" applyAlignment="1">
      <alignment horizontal="left" wrapText="1"/>
    </xf>
    <xf numFmtId="3" fontId="27" fillId="0" borderId="63" xfId="5" applyNumberFormat="1" applyFont="1" applyFill="1" applyBorder="1" applyAlignment="1">
      <alignment horizontal="right" vertical="top" shrinkToFit="1"/>
    </xf>
    <xf numFmtId="1" fontId="26" fillId="0" borderId="0" xfId="5" applyNumberFormat="1" applyFont="1" applyFill="1" applyBorder="1" applyAlignment="1">
      <alignment horizontal="left" vertical="top"/>
    </xf>
    <xf numFmtId="4" fontId="26" fillId="0" borderId="0" xfId="5" applyNumberFormat="1" applyFont="1" applyFill="1" applyBorder="1" applyAlignment="1">
      <alignment horizontal="left" vertical="top"/>
    </xf>
    <xf numFmtId="9" fontId="26" fillId="0" borderId="0" xfId="2" applyFont="1" applyFill="1" applyBorder="1" applyAlignment="1">
      <alignment horizontal="left" vertical="top"/>
    </xf>
    <xf numFmtId="0" fontId="26" fillId="7" borderId="0" xfId="5" applyFont="1" applyFill="1" applyBorder="1" applyAlignment="1">
      <alignment horizontal="left" vertical="top"/>
    </xf>
    <xf numFmtId="3" fontId="26" fillId="7" borderId="0" xfId="5" applyNumberFormat="1" applyFont="1" applyFill="1" applyBorder="1" applyAlignment="1">
      <alignment horizontal="left" vertical="top"/>
    </xf>
    <xf numFmtId="9" fontId="0" fillId="0" borderId="0" xfId="0" applyNumberFormat="1"/>
    <xf numFmtId="3" fontId="0" fillId="0" borderId="66" xfId="0" applyNumberFormat="1" applyBorder="1" applyAlignment="1">
      <alignment horizontal="center" vertical="center"/>
    </xf>
    <xf numFmtId="0" fontId="0" fillId="0" borderId="66" xfId="0" applyBorder="1" applyAlignment="1">
      <alignment horizontal="center" vertical="center"/>
    </xf>
    <xf numFmtId="3" fontId="0" fillId="0" borderId="66" xfId="0" applyNumberFormat="1" applyBorder="1"/>
    <xf numFmtId="0" fontId="0" fillId="0" borderId="66" xfId="0" applyBorder="1"/>
    <xf numFmtId="42" fontId="1" fillId="0" borderId="66" xfId="4" applyFont="1" applyBorder="1"/>
    <xf numFmtId="3" fontId="0" fillId="0" borderId="0" xfId="0" applyNumberFormat="1"/>
    <xf numFmtId="42" fontId="0" fillId="0" borderId="66" xfId="0" applyNumberFormat="1" applyBorder="1"/>
    <xf numFmtId="3" fontId="0" fillId="0" borderId="66" xfId="0" applyNumberFormat="1" applyBorder="1" applyAlignment="1">
      <alignment horizontal="center"/>
    </xf>
    <xf numFmtId="3" fontId="0" fillId="0" borderId="0" xfId="0" applyNumberFormat="1" applyFill="1" applyBorder="1"/>
    <xf numFmtId="0" fontId="0" fillId="0" borderId="0" xfId="0" applyAlignment="1">
      <alignment horizontal="left"/>
    </xf>
    <xf numFmtId="0" fontId="0" fillId="0" borderId="0" xfId="0" applyNumberFormat="1"/>
    <xf numFmtId="0" fontId="0" fillId="0" borderId="0" xfId="0" applyAlignment="1">
      <alignment horizontal="center" vertical="center"/>
    </xf>
    <xf numFmtId="0" fontId="0" fillId="0" borderId="67" xfId="0" applyBorder="1" applyAlignment="1">
      <alignment horizontal="center" vertical="center"/>
    </xf>
    <xf numFmtId="9" fontId="0" fillId="0" borderId="0" xfId="2" applyFont="1"/>
    <xf numFmtId="0" fontId="0" fillId="0" borderId="67" xfId="0" applyBorder="1"/>
    <xf numFmtId="9" fontId="0" fillId="0" borderId="67" xfId="2" applyFont="1" applyBorder="1"/>
    <xf numFmtId="0" fontId="0" fillId="0" borderId="68" xfId="0" applyBorder="1"/>
    <xf numFmtId="0" fontId="0" fillId="0" borderId="69" xfId="0" applyBorder="1"/>
    <xf numFmtId="9" fontId="0" fillId="0" borderId="69" xfId="2" applyFont="1" applyBorder="1"/>
    <xf numFmtId="0" fontId="0" fillId="3" borderId="66" xfId="0" applyFill="1" applyBorder="1" applyAlignment="1">
      <alignment horizontal="center" vertical="center"/>
    </xf>
    <xf numFmtId="0" fontId="0" fillId="0" borderId="77" xfId="0" applyFill="1" applyBorder="1" applyAlignment="1">
      <alignment horizontal="center" vertical="center"/>
    </xf>
    <xf numFmtId="9" fontId="0" fillId="0" borderId="66" xfId="2" applyFont="1" applyBorder="1"/>
    <xf numFmtId="0" fontId="0" fillId="3" borderId="66" xfId="0" applyFill="1" applyBorder="1"/>
    <xf numFmtId="0" fontId="0" fillId="0" borderId="77" xfId="0" applyBorder="1"/>
    <xf numFmtId="0" fontId="0" fillId="0" borderId="0" xfId="0" applyBorder="1"/>
    <xf numFmtId="9" fontId="0" fillId="0" borderId="0" xfId="2" applyFont="1" applyBorder="1"/>
    <xf numFmtId="0" fontId="0" fillId="0" borderId="77" xfId="0" applyFill="1" applyBorder="1"/>
    <xf numFmtId="0" fontId="2" fillId="3" borderId="5" xfId="0" applyNumberFormat="1" applyFont="1" applyFill="1" applyBorder="1" applyAlignment="1" applyProtection="1">
      <alignment horizontal="center" vertical="center" wrapText="1"/>
      <protection locked="0"/>
    </xf>
    <xf numFmtId="41" fontId="26" fillId="0" borderId="0" xfId="1" applyFont="1" applyFill="1" applyBorder="1" applyAlignment="1">
      <alignment horizontal="left" vertical="top"/>
    </xf>
    <xf numFmtId="168" fontId="26" fillId="0" borderId="0" xfId="1" applyNumberFormat="1" applyFont="1" applyFill="1" applyBorder="1" applyAlignment="1">
      <alignment horizontal="left" vertical="top"/>
    </xf>
    <xf numFmtId="9" fontId="2" fillId="5" borderId="5" xfId="0" applyNumberFormat="1"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0" fontId="0" fillId="0" borderId="66" xfId="0" applyBorder="1" applyAlignment="1">
      <alignment horizontal="center"/>
    </xf>
    <xf numFmtId="0" fontId="0" fillId="0" borderId="7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0" fontId="0" fillId="0" borderId="67" xfId="0" applyBorder="1" applyAlignment="1">
      <alignment horizontal="center"/>
    </xf>
    <xf numFmtId="0" fontId="0" fillId="0" borderId="67" xfId="0" applyBorder="1" applyAlignment="1">
      <alignment horizontal="center" vertical="center"/>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2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3" fillId="8" borderId="12" xfId="0" applyFont="1" applyFill="1" applyBorder="1" applyAlignment="1" applyProtection="1">
      <alignment horizontal="center" vertical="center" wrapText="1"/>
    </xf>
    <xf numFmtId="0" fontId="3" fillId="8" borderId="13" xfId="0" applyFont="1" applyFill="1" applyBorder="1" applyAlignment="1" applyProtection="1">
      <alignment horizontal="center" vertical="center" wrapText="1"/>
    </xf>
    <xf numFmtId="0" fontId="7" fillId="5" borderId="0"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5" borderId="0" xfId="0" applyFont="1" applyFill="1" applyBorder="1" applyAlignment="1">
      <alignment horizontal="center"/>
    </xf>
    <xf numFmtId="4" fontId="3" fillId="7" borderId="0"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3" fillId="11" borderId="23"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1" fillId="7" borderId="60" xfId="0" applyFont="1" applyFill="1" applyBorder="1" applyAlignment="1" applyProtection="1">
      <alignment horizontal="center" vertical="center" wrapText="1"/>
    </xf>
    <xf numFmtId="0" fontId="11" fillId="7" borderId="43" xfId="0" applyFont="1" applyFill="1" applyBorder="1" applyAlignment="1" applyProtection="1">
      <alignment horizontal="center" vertical="center" wrapText="1"/>
    </xf>
    <xf numFmtId="0" fontId="11" fillId="7" borderId="39" xfId="0" applyFont="1" applyFill="1" applyBorder="1" applyAlignment="1" applyProtection="1">
      <alignment horizontal="center" vertical="center" wrapText="1"/>
    </xf>
    <xf numFmtId="0" fontId="3" fillId="14" borderId="5"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7" borderId="58" xfId="0" applyFont="1" applyFill="1" applyBorder="1" applyAlignment="1" applyProtection="1">
      <alignment horizontal="center" vertical="center" wrapText="1"/>
    </xf>
    <xf numFmtId="0" fontId="11" fillId="7" borderId="43" xfId="0" applyFont="1" applyFill="1" applyBorder="1" applyAlignment="1"/>
    <xf numFmtId="0" fontId="11" fillId="7" borderId="59"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textRotation="90" wrapText="1"/>
    </xf>
    <xf numFmtId="0" fontId="2" fillId="5" borderId="56" xfId="0" applyFont="1" applyFill="1" applyBorder="1" applyAlignment="1" applyProtection="1">
      <alignment horizontal="center" vertical="center" textRotation="90" wrapText="1"/>
    </xf>
    <xf numFmtId="0" fontId="2" fillId="22" borderId="15" xfId="0" applyFont="1" applyFill="1" applyBorder="1" applyAlignment="1" applyProtection="1">
      <alignment horizontal="center" vertical="center" wrapText="1"/>
    </xf>
    <xf numFmtId="0" fontId="2" fillId="22" borderId="18" xfId="0" applyFont="1" applyFill="1" applyBorder="1" applyAlignment="1" applyProtection="1">
      <alignment horizontal="center" vertical="center" wrapText="1"/>
    </xf>
    <xf numFmtId="0" fontId="2" fillId="22" borderId="42" xfId="0" applyFont="1" applyFill="1" applyBorder="1" applyAlignment="1" applyProtection="1">
      <alignment horizontal="center" vertical="center" wrapText="1"/>
    </xf>
    <xf numFmtId="0" fontId="2" fillId="5" borderId="0" xfId="0" applyFont="1" applyFill="1" applyBorder="1" applyAlignment="1">
      <alignment horizontal="right" vertical="center" wrapText="1"/>
    </xf>
  </cellXfs>
  <cellStyles count="6">
    <cellStyle name="Millares [0]" xfId="1" builtinId="6"/>
    <cellStyle name="Moneda [0]" xfId="4" builtinId="7"/>
    <cellStyle name="Normal" xfId="0" builtinId="0"/>
    <cellStyle name="Normal 2" xfId="3"/>
    <cellStyle name="Normal 3" xfId="5"/>
    <cellStyle name="Porcentaje" xfId="2" builtinId="5"/>
  </cellStyles>
  <dxfs count="1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1246896</xdr:colOff>
      <xdr:row>67</xdr:row>
      <xdr:rowOff>0</xdr:rowOff>
    </xdr:from>
    <xdr:to>
      <xdr:col>1</xdr:col>
      <xdr:colOff>2736260</xdr:colOff>
      <xdr:row>67</xdr:row>
      <xdr:rowOff>17323</xdr:rowOff>
    </xdr:to>
    <xdr:sp macro="" textlink="">
      <xdr:nvSpPr>
        <xdr:cNvPr id="2" name="5 Rectángulo">
          <a:extLst>
            <a:ext uri="{FF2B5EF4-FFF2-40B4-BE49-F238E27FC236}"/>
          </a:extLst>
        </xdr:cNvPr>
        <xdr:cNvSpPr/>
      </xdr:nvSpPr>
      <xdr:spPr>
        <a:xfrm>
          <a:off x="723021" y="69770625"/>
          <a:ext cx="346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69</xdr:row>
      <xdr:rowOff>34637</xdr:rowOff>
    </xdr:from>
    <xdr:to>
      <xdr:col>1</xdr:col>
      <xdr:colOff>2718955</xdr:colOff>
      <xdr:row>72</xdr:row>
      <xdr:rowOff>121228</xdr:rowOff>
    </xdr:to>
    <xdr:sp macro="" textlink="">
      <xdr:nvSpPr>
        <xdr:cNvPr id="3" name="7 Rectángulo">
          <a:extLst>
            <a:ext uri="{FF2B5EF4-FFF2-40B4-BE49-F238E27FC236}"/>
          </a:extLst>
        </xdr:cNvPr>
        <xdr:cNvSpPr/>
      </xdr:nvSpPr>
      <xdr:spPr>
        <a:xfrm>
          <a:off x="724766" y="70262462"/>
          <a:ext cx="3464" cy="7723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69</xdr:row>
      <xdr:rowOff>121223</xdr:rowOff>
    </xdr:from>
    <xdr:to>
      <xdr:col>2</xdr:col>
      <xdr:colOff>658104</xdr:colOff>
      <xdr:row>72</xdr:row>
      <xdr:rowOff>51950</xdr:rowOff>
    </xdr:to>
    <xdr:sp macro="" textlink="">
      <xdr:nvSpPr>
        <xdr:cNvPr id="4" name="8 CuadroTexto">
          <a:extLst>
            <a:ext uri="{FF2B5EF4-FFF2-40B4-BE49-F238E27FC236}"/>
          </a:extLst>
        </xdr:cNvPr>
        <xdr:cNvSpPr txBox="1"/>
      </xdr:nvSpPr>
      <xdr:spPr>
        <a:xfrm>
          <a:off x="726511" y="70349048"/>
          <a:ext cx="655493" cy="616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74</xdr:row>
      <xdr:rowOff>121227</xdr:rowOff>
    </xdr:from>
    <xdr:to>
      <xdr:col>1</xdr:col>
      <xdr:colOff>2753592</xdr:colOff>
      <xdr:row>78</xdr:row>
      <xdr:rowOff>17318</xdr:rowOff>
    </xdr:to>
    <xdr:sp macro="" textlink="">
      <xdr:nvSpPr>
        <xdr:cNvPr id="5" name="9 Rectángulo">
          <a:extLst>
            <a:ext uri="{FF2B5EF4-FFF2-40B4-BE49-F238E27FC236}"/>
          </a:extLst>
        </xdr:cNvPr>
        <xdr:cNvSpPr/>
      </xdr:nvSpPr>
      <xdr:spPr>
        <a:xfrm>
          <a:off x="721303" y="71492052"/>
          <a:ext cx="3464" cy="8104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17313</xdr:rowOff>
    </xdr:from>
    <xdr:to>
      <xdr:col>2</xdr:col>
      <xdr:colOff>692741</xdr:colOff>
      <xdr:row>77</xdr:row>
      <xdr:rowOff>138540</xdr:rowOff>
    </xdr:to>
    <xdr:sp macro="" textlink="">
      <xdr:nvSpPr>
        <xdr:cNvPr id="6" name="10 CuadroTexto">
          <a:extLst>
            <a:ext uri="{FF2B5EF4-FFF2-40B4-BE49-F238E27FC236}"/>
          </a:extLst>
        </xdr:cNvPr>
        <xdr:cNvSpPr txBox="1"/>
      </xdr:nvSpPr>
      <xdr:spPr>
        <a:xfrm>
          <a:off x="723048" y="71616738"/>
          <a:ext cx="665018" cy="578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79</xdr:row>
      <xdr:rowOff>138545</xdr:rowOff>
    </xdr:from>
    <xdr:to>
      <xdr:col>1</xdr:col>
      <xdr:colOff>2753592</xdr:colOff>
      <xdr:row>83</xdr:row>
      <xdr:rowOff>34636</xdr:rowOff>
    </xdr:to>
    <xdr:sp macro="" textlink="">
      <xdr:nvSpPr>
        <xdr:cNvPr id="7" name="11 Rectángulo">
          <a:extLst>
            <a:ext uri="{FF2B5EF4-FFF2-40B4-BE49-F238E27FC236}"/>
          </a:extLst>
        </xdr:cNvPr>
        <xdr:cNvSpPr/>
      </xdr:nvSpPr>
      <xdr:spPr>
        <a:xfrm>
          <a:off x="721303" y="72652370"/>
          <a:ext cx="3464" cy="8104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80</xdr:row>
      <xdr:rowOff>34631</xdr:rowOff>
    </xdr:from>
    <xdr:to>
      <xdr:col>2</xdr:col>
      <xdr:colOff>692741</xdr:colOff>
      <xdr:row>82</xdr:row>
      <xdr:rowOff>155858</xdr:rowOff>
    </xdr:to>
    <xdr:sp macro="" textlink="">
      <xdr:nvSpPr>
        <xdr:cNvPr id="8" name="12 CuadroTexto">
          <a:extLst>
            <a:ext uri="{FF2B5EF4-FFF2-40B4-BE49-F238E27FC236}"/>
          </a:extLst>
        </xdr:cNvPr>
        <xdr:cNvSpPr txBox="1"/>
      </xdr:nvSpPr>
      <xdr:spPr>
        <a:xfrm>
          <a:off x="723048" y="72777056"/>
          <a:ext cx="665018" cy="578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86</xdr:row>
      <xdr:rowOff>0</xdr:rowOff>
    </xdr:from>
    <xdr:to>
      <xdr:col>1</xdr:col>
      <xdr:colOff>2788228</xdr:colOff>
      <xdr:row>89</xdr:row>
      <xdr:rowOff>86591</xdr:rowOff>
    </xdr:to>
    <xdr:sp macro="" textlink="">
      <xdr:nvSpPr>
        <xdr:cNvPr id="9" name="13 Rectángulo">
          <a:extLst>
            <a:ext uri="{FF2B5EF4-FFF2-40B4-BE49-F238E27FC236}"/>
          </a:extLst>
        </xdr:cNvPr>
        <xdr:cNvSpPr/>
      </xdr:nvSpPr>
      <xdr:spPr>
        <a:xfrm>
          <a:off x="727364" y="74114025"/>
          <a:ext cx="0" cy="7723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86</xdr:row>
      <xdr:rowOff>86586</xdr:rowOff>
    </xdr:from>
    <xdr:to>
      <xdr:col>2</xdr:col>
      <xdr:colOff>727377</xdr:colOff>
      <xdr:row>89</xdr:row>
      <xdr:rowOff>17313</xdr:rowOff>
    </xdr:to>
    <xdr:sp macro="" textlink="">
      <xdr:nvSpPr>
        <xdr:cNvPr id="10" name="14 CuadroTexto">
          <a:extLst>
            <a:ext uri="{FF2B5EF4-FFF2-40B4-BE49-F238E27FC236}"/>
          </a:extLst>
        </xdr:cNvPr>
        <xdr:cNvSpPr txBox="1"/>
      </xdr:nvSpPr>
      <xdr:spPr>
        <a:xfrm>
          <a:off x="719584" y="74200611"/>
          <a:ext cx="674543" cy="616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91</xdr:row>
      <xdr:rowOff>103909</xdr:rowOff>
    </xdr:from>
    <xdr:to>
      <xdr:col>1</xdr:col>
      <xdr:colOff>2753591</xdr:colOff>
      <xdr:row>95</xdr:row>
      <xdr:rowOff>0</xdr:rowOff>
    </xdr:to>
    <xdr:sp macro="" textlink="">
      <xdr:nvSpPr>
        <xdr:cNvPr id="11" name="15 Rectángulo">
          <a:extLst>
            <a:ext uri="{FF2B5EF4-FFF2-40B4-BE49-F238E27FC236}"/>
          </a:extLst>
        </xdr:cNvPr>
        <xdr:cNvSpPr/>
      </xdr:nvSpPr>
      <xdr:spPr>
        <a:xfrm>
          <a:off x="721302" y="75360934"/>
          <a:ext cx="3464" cy="8104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91</xdr:row>
      <xdr:rowOff>190495</xdr:rowOff>
    </xdr:from>
    <xdr:to>
      <xdr:col>2</xdr:col>
      <xdr:colOff>692740</xdr:colOff>
      <xdr:row>94</xdr:row>
      <xdr:rowOff>121222</xdr:rowOff>
    </xdr:to>
    <xdr:sp macro="" textlink="">
      <xdr:nvSpPr>
        <xdr:cNvPr id="12" name="16 CuadroTexto">
          <a:extLst>
            <a:ext uri="{FF2B5EF4-FFF2-40B4-BE49-F238E27FC236}"/>
          </a:extLst>
        </xdr:cNvPr>
        <xdr:cNvSpPr txBox="1"/>
      </xdr:nvSpPr>
      <xdr:spPr>
        <a:xfrm>
          <a:off x="723047" y="75447520"/>
          <a:ext cx="665018" cy="616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3" name="AutoShape 38" descr="Resultado de imagen para boton agregar icono"/>
        <xdr:cNvSpPr>
          <a:spLocks noChangeAspect="1" noChangeArrowheads="1"/>
        </xdr:cNvSpPr>
      </xdr:nvSpPr>
      <xdr:spPr bwMode="auto">
        <a:xfrm>
          <a:off x="56769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4" name="AutoShape 39" descr="Resultado de imagen para boton agregar icono"/>
        <xdr:cNvSpPr>
          <a:spLocks noChangeAspect="1" noChangeArrowheads="1"/>
        </xdr:cNvSpPr>
      </xdr:nvSpPr>
      <xdr:spPr bwMode="auto">
        <a:xfrm>
          <a:off x="56769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5" name="AutoShape 40" descr="Resultado de imagen para boton agregar icono"/>
        <xdr:cNvSpPr>
          <a:spLocks noChangeAspect="1" noChangeArrowheads="1"/>
        </xdr:cNvSpPr>
      </xdr:nvSpPr>
      <xdr:spPr bwMode="auto">
        <a:xfrm>
          <a:off x="56769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6" name="AutoShape 42" descr="Z"/>
        <xdr:cNvSpPr>
          <a:spLocks noChangeAspect="1" noChangeArrowheads="1"/>
        </xdr:cNvSpPr>
      </xdr:nvSpPr>
      <xdr:spPr bwMode="auto">
        <a:xfrm>
          <a:off x="56769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2018%20PG%20ALS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de%20gesti&#243;n%20ALSF%20%202018%20actualiz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P"/>
      <sheetName val="Resumen"/>
      <sheetName val="PQR"/>
      <sheetName val="PAC"/>
      <sheetName val="Plan gestión por proceso"/>
    </sheetNames>
    <sheetDataSet>
      <sheetData sheetId="0">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P"/>
      <sheetName val="Resumen"/>
      <sheetName val="Respuesta PQR"/>
      <sheetName val="PAC"/>
      <sheetName val="Plan gestión por proceso"/>
    </sheetNames>
    <sheetDataSet>
      <sheetData sheetId="0">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zoomScale="115" zoomScaleNormal="115" workbookViewId="0">
      <pane xSplit="5" ySplit="1" topLeftCell="AA2" activePane="bottomRight" state="frozen"/>
      <selection pane="topRight" activeCell="F1" sqref="F1"/>
      <selection pane="bottomLeft" activeCell="A2" sqref="A2"/>
      <selection pane="bottomRight" activeCell="AJ7" sqref="AJ7"/>
    </sheetView>
  </sheetViews>
  <sheetFormatPr baseColWidth="10" defaultRowHeight="15" x14ac:dyDescent="0.25"/>
  <cols>
    <col min="2" max="3" width="5.7109375" customWidth="1"/>
    <col min="4" max="4" width="4.85546875" customWidth="1"/>
    <col min="5" max="5" width="6.7109375" customWidth="1"/>
    <col min="6" max="6" width="6.42578125" customWidth="1"/>
    <col min="7" max="7" width="6.140625" customWidth="1"/>
    <col min="8" max="14" width="5" customWidth="1"/>
    <col min="15" max="15" width="1.7109375" customWidth="1"/>
    <col min="16" max="20" width="4.85546875" customWidth="1"/>
    <col min="21" max="21" width="3" customWidth="1"/>
    <col min="22" max="22" width="5.7109375" customWidth="1"/>
    <col min="23" max="23" width="5.5703125" customWidth="1"/>
    <col min="24" max="24" width="5.42578125" customWidth="1"/>
    <col min="25" max="25" width="2.42578125" customWidth="1"/>
    <col min="26" max="26" width="5.5703125" customWidth="1"/>
    <col min="27" max="27" width="5.42578125" customWidth="1"/>
    <col min="28" max="28" width="4.85546875" customWidth="1"/>
    <col min="29" max="29" width="2.5703125" customWidth="1"/>
    <col min="30" max="32" width="6.42578125" customWidth="1"/>
    <col min="33" max="33" width="6.5703125" customWidth="1"/>
    <col min="34" max="34" width="6.85546875" customWidth="1"/>
    <col min="35" max="35" width="8.140625" customWidth="1"/>
    <col min="36" max="36" width="6.42578125" customWidth="1"/>
  </cols>
  <sheetData>
    <row r="1" spans="1:36" x14ac:dyDescent="0.25">
      <c r="C1" s="422" t="s">
        <v>519</v>
      </c>
      <c r="D1" s="422"/>
      <c r="E1" s="422"/>
      <c r="V1" s="423" t="s">
        <v>520</v>
      </c>
      <c r="W1" s="423"/>
      <c r="X1" s="423"/>
      <c r="Z1" s="423" t="s">
        <v>521</v>
      </c>
      <c r="AA1" s="423"/>
      <c r="AB1" s="423"/>
      <c r="AD1" s="423" t="s">
        <v>522</v>
      </c>
      <c r="AE1" s="423"/>
      <c r="AF1" s="423"/>
      <c r="AH1" s="424" t="s">
        <v>523</v>
      </c>
      <c r="AI1" s="424"/>
      <c r="AJ1" s="424"/>
    </row>
    <row r="2" spans="1:36" x14ac:dyDescent="0.25">
      <c r="B2" t="s">
        <v>526</v>
      </c>
      <c r="C2" t="s">
        <v>524</v>
      </c>
      <c r="D2" t="s">
        <v>525</v>
      </c>
      <c r="E2" t="s">
        <v>518</v>
      </c>
      <c r="V2" s="399" t="s">
        <v>524</v>
      </c>
      <c r="W2" s="399" t="s">
        <v>525</v>
      </c>
      <c r="X2" s="399" t="s">
        <v>518</v>
      </c>
      <c r="Y2" s="398"/>
      <c r="Z2" s="399" t="s">
        <v>524</v>
      </c>
      <c r="AA2" s="399" t="s">
        <v>525</v>
      </c>
      <c r="AB2" s="399" t="s">
        <v>518</v>
      </c>
      <c r="AD2" s="399" t="s">
        <v>524</v>
      </c>
      <c r="AE2" s="399" t="s">
        <v>525</v>
      </c>
      <c r="AF2" s="399" t="s">
        <v>518</v>
      </c>
      <c r="AH2" s="399" t="s">
        <v>524</v>
      </c>
      <c r="AI2" s="399" t="s">
        <v>525</v>
      </c>
      <c r="AJ2" s="399" t="s">
        <v>518</v>
      </c>
    </row>
    <row r="3" spans="1:36" x14ac:dyDescent="0.25">
      <c r="A3" t="s">
        <v>527</v>
      </c>
      <c r="B3">
        <v>247</v>
      </c>
      <c r="C3">
        <v>179</v>
      </c>
      <c r="D3">
        <v>68</v>
      </c>
      <c r="E3" s="400">
        <f>+D3/C3</f>
        <v>0.37988826815642457</v>
      </c>
      <c r="V3" s="401">
        <v>177</v>
      </c>
      <c r="W3" s="401">
        <f>+$C3-V3</f>
        <v>2</v>
      </c>
      <c r="X3" s="402">
        <f>+W3/$C3</f>
        <v>1.11731843575419E-2</v>
      </c>
      <c r="Z3" s="401">
        <v>177</v>
      </c>
      <c r="AA3" s="401">
        <f>+$C3-Z3</f>
        <v>2</v>
      </c>
      <c r="AB3" s="402">
        <f>+AA3/$C3</f>
        <v>1.11731843575419E-2</v>
      </c>
      <c r="AD3" s="401">
        <v>177</v>
      </c>
      <c r="AE3" s="401">
        <f>+$C3-AD3</f>
        <v>2</v>
      </c>
      <c r="AF3" s="402">
        <f>+AE3/$C3</f>
        <v>1.11731843575419E-2</v>
      </c>
      <c r="AH3" s="401">
        <v>177</v>
      </c>
      <c r="AI3" s="401">
        <f>+$C3-AH3</f>
        <v>2</v>
      </c>
      <c r="AJ3" s="402">
        <f>+AI3/AH2:AH3</f>
        <v>1.1299435028248588E-2</v>
      </c>
    </row>
    <row r="4" spans="1:36" x14ac:dyDescent="0.25">
      <c r="A4" t="s">
        <v>528</v>
      </c>
      <c r="C4">
        <v>188</v>
      </c>
      <c r="D4">
        <v>1</v>
      </c>
      <c r="E4" s="400">
        <f t="shared" ref="E4:E7" si="0">+D4/C4</f>
        <v>5.3191489361702126E-3</v>
      </c>
      <c r="V4" s="401">
        <v>149</v>
      </c>
      <c r="W4" s="401">
        <f t="shared" ref="W4:W7" si="1">+$C4-V4</f>
        <v>39</v>
      </c>
      <c r="X4" s="402">
        <f t="shared" ref="X4:X6" si="2">+W4/$C4</f>
        <v>0.20744680851063829</v>
      </c>
      <c r="Z4" s="401">
        <v>149</v>
      </c>
      <c r="AA4" s="401">
        <f t="shared" ref="AA4:AA7" si="3">+$C4-Z4</f>
        <v>39</v>
      </c>
      <c r="AB4" s="402">
        <f t="shared" ref="AB4:AB6" si="4">+AA4/$C4</f>
        <v>0.20744680851063829</v>
      </c>
      <c r="AD4" s="401">
        <v>147</v>
      </c>
      <c r="AE4" s="401">
        <f t="shared" ref="AE4:AE7" si="5">+$C4-AD4</f>
        <v>41</v>
      </c>
      <c r="AF4" s="402">
        <f t="shared" ref="AF4:AF6" si="6">+AE4/$C4</f>
        <v>0.21808510638297873</v>
      </c>
      <c r="AH4" s="401">
        <v>143</v>
      </c>
      <c r="AI4" s="401">
        <f t="shared" ref="AI4:AI7" si="7">+$C4-AH4</f>
        <v>45</v>
      </c>
      <c r="AJ4" s="402">
        <f t="shared" ref="AJ4:AJ6" si="8">+AI4/AH3:AH4</f>
        <v>0.31468531468531469</v>
      </c>
    </row>
    <row r="5" spans="1:36" x14ac:dyDescent="0.25">
      <c r="A5" t="s">
        <v>529</v>
      </c>
      <c r="B5">
        <v>354</v>
      </c>
      <c r="C5">
        <v>288</v>
      </c>
      <c r="D5">
        <v>66</v>
      </c>
      <c r="E5" s="400">
        <f t="shared" si="0"/>
        <v>0.22916666666666666</v>
      </c>
      <c r="V5" s="401">
        <v>277</v>
      </c>
      <c r="W5" s="401">
        <f t="shared" si="1"/>
        <v>11</v>
      </c>
      <c r="X5" s="402">
        <f t="shared" si="2"/>
        <v>3.8194444444444448E-2</v>
      </c>
      <c r="Z5" s="401">
        <v>276</v>
      </c>
      <c r="AA5" s="401">
        <f t="shared" si="3"/>
        <v>12</v>
      </c>
      <c r="AB5" s="402">
        <f t="shared" si="4"/>
        <v>4.1666666666666664E-2</v>
      </c>
      <c r="AD5" s="401">
        <v>276</v>
      </c>
      <c r="AE5" s="401">
        <f t="shared" si="5"/>
        <v>12</v>
      </c>
      <c r="AF5" s="402">
        <f t="shared" si="6"/>
        <v>4.1666666666666664E-2</v>
      </c>
      <c r="AH5" s="401">
        <v>276</v>
      </c>
      <c r="AI5" s="401">
        <f t="shared" si="7"/>
        <v>12</v>
      </c>
      <c r="AJ5" s="402">
        <f t="shared" si="8"/>
        <v>4.3478260869565216E-2</v>
      </c>
    </row>
    <row r="6" spans="1:36" ht="15.75" thickBot="1" x14ac:dyDescent="0.3">
      <c r="A6" t="s">
        <v>530</v>
      </c>
      <c r="B6">
        <v>404</v>
      </c>
      <c r="C6">
        <v>147</v>
      </c>
      <c r="D6">
        <v>257</v>
      </c>
      <c r="E6" s="400">
        <f t="shared" si="0"/>
        <v>1.7482993197278911</v>
      </c>
      <c r="V6" s="403">
        <v>147</v>
      </c>
      <c r="W6" s="403">
        <f t="shared" si="1"/>
        <v>0</v>
      </c>
      <c r="X6" s="402">
        <f t="shared" si="2"/>
        <v>0</v>
      </c>
      <c r="Z6" s="401">
        <v>147</v>
      </c>
      <c r="AA6" s="401">
        <f t="shared" si="3"/>
        <v>0</v>
      </c>
      <c r="AB6" s="402">
        <f t="shared" si="4"/>
        <v>0</v>
      </c>
      <c r="AD6" s="401">
        <v>147</v>
      </c>
      <c r="AE6" s="401">
        <f t="shared" si="5"/>
        <v>0</v>
      </c>
      <c r="AF6" s="402">
        <f t="shared" si="6"/>
        <v>0</v>
      </c>
      <c r="AH6" s="401">
        <v>147</v>
      </c>
      <c r="AI6" s="401">
        <f t="shared" si="7"/>
        <v>0</v>
      </c>
      <c r="AJ6" s="402">
        <f t="shared" si="8"/>
        <v>0</v>
      </c>
    </row>
    <row r="7" spans="1:36" ht="15.75" thickTop="1" x14ac:dyDescent="0.25">
      <c r="A7" t="s">
        <v>428</v>
      </c>
      <c r="B7">
        <v>1005</v>
      </c>
      <c r="C7">
        <v>802</v>
      </c>
      <c r="D7">
        <v>203</v>
      </c>
      <c r="E7" s="400">
        <f t="shared" si="0"/>
        <v>0.25311720698254364</v>
      </c>
      <c r="V7" s="404">
        <v>802</v>
      </c>
      <c r="W7" s="404">
        <f t="shared" si="1"/>
        <v>0</v>
      </c>
      <c r="X7" s="405">
        <f>+W7/$C7</f>
        <v>0</v>
      </c>
      <c r="Z7" s="404">
        <f>SUM(Z3:Z6)</f>
        <v>749</v>
      </c>
      <c r="AA7" s="404">
        <f t="shared" si="3"/>
        <v>53</v>
      </c>
      <c r="AB7" s="405">
        <f>+AA7/$C7</f>
        <v>6.6084788029925193E-2</v>
      </c>
      <c r="AD7" s="404">
        <f>SUM(AD3:AD6)</f>
        <v>747</v>
      </c>
      <c r="AE7" s="404">
        <f t="shared" si="5"/>
        <v>55</v>
      </c>
      <c r="AF7" s="405">
        <f>+AE7/$C7</f>
        <v>6.8578553615960103E-2</v>
      </c>
      <c r="AH7" s="404">
        <f>SUM(AH3:AH6)</f>
        <v>743</v>
      </c>
      <c r="AI7" s="404">
        <f t="shared" si="7"/>
        <v>59</v>
      </c>
      <c r="AJ7" s="405">
        <f>+AI7/$C7</f>
        <v>7.3566084788029923E-2</v>
      </c>
    </row>
    <row r="8" spans="1:36" x14ac:dyDescent="0.25">
      <c r="H8">
        <v>0.20199004975124379</v>
      </c>
    </row>
    <row r="9" spans="1:36" hidden="1" x14ac:dyDescent="0.25">
      <c r="B9" t="s">
        <v>527</v>
      </c>
      <c r="C9" t="s">
        <v>528</v>
      </c>
      <c r="D9" t="s">
        <v>529</v>
      </c>
      <c r="E9" t="s">
        <v>530</v>
      </c>
      <c r="F9" t="s">
        <v>428</v>
      </c>
    </row>
    <row r="10" spans="1:36" hidden="1" x14ac:dyDescent="0.25">
      <c r="A10" t="s">
        <v>531</v>
      </c>
      <c r="B10">
        <v>1</v>
      </c>
      <c r="C10">
        <v>4</v>
      </c>
      <c r="D10">
        <v>5</v>
      </c>
      <c r="E10">
        <v>3</v>
      </c>
      <c r="F10">
        <v>13</v>
      </c>
    </row>
    <row r="11" spans="1:36" hidden="1" x14ac:dyDescent="0.25">
      <c r="A11" t="s">
        <v>532</v>
      </c>
      <c r="B11">
        <v>5</v>
      </c>
      <c r="C11">
        <v>1</v>
      </c>
      <c r="D11">
        <v>5</v>
      </c>
      <c r="E11">
        <v>6</v>
      </c>
      <c r="F11">
        <v>17</v>
      </c>
    </row>
    <row r="12" spans="1:36" hidden="1" x14ac:dyDescent="0.25">
      <c r="A12" t="s">
        <v>533</v>
      </c>
      <c r="B12">
        <v>4</v>
      </c>
      <c r="C12">
        <v>5</v>
      </c>
      <c r="D12">
        <v>9</v>
      </c>
      <c r="E12">
        <v>4</v>
      </c>
      <c r="F12">
        <v>22</v>
      </c>
    </row>
    <row r="13" spans="1:36" hidden="1" x14ac:dyDescent="0.25">
      <c r="A13" t="s">
        <v>534</v>
      </c>
      <c r="B13">
        <v>2</v>
      </c>
      <c r="C13">
        <v>0</v>
      </c>
      <c r="D13">
        <v>5</v>
      </c>
      <c r="E13">
        <v>5</v>
      </c>
      <c r="F13">
        <v>12</v>
      </c>
    </row>
    <row r="14" spans="1:36" hidden="1" x14ac:dyDescent="0.25">
      <c r="A14" t="s">
        <v>535</v>
      </c>
      <c r="B14">
        <v>2</v>
      </c>
      <c r="C14">
        <v>2</v>
      </c>
      <c r="D14">
        <v>4</v>
      </c>
      <c r="E14">
        <v>6</v>
      </c>
      <c r="F14">
        <v>14</v>
      </c>
    </row>
    <row r="15" spans="1:36" hidden="1" x14ac:dyDescent="0.25">
      <c r="A15" t="s">
        <v>536</v>
      </c>
      <c r="B15">
        <v>6</v>
      </c>
      <c r="C15">
        <v>5</v>
      </c>
      <c r="D15">
        <v>4</v>
      </c>
      <c r="E15">
        <v>10</v>
      </c>
      <c r="F15">
        <v>25</v>
      </c>
    </row>
    <row r="16" spans="1:36" hidden="1" x14ac:dyDescent="0.25">
      <c r="A16" t="s">
        <v>428</v>
      </c>
      <c r="B16">
        <v>20</v>
      </c>
      <c r="C16">
        <v>17</v>
      </c>
      <c r="D16">
        <v>32</v>
      </c>
      <c r="E16">
        <v>34</v>
      </c>
      <c r="F16">
        <v>103</v>
      </c>
    </row>
    <row r="17" spans="1:36" hidden="1" x14ac:dyDescent="0.25"/>
    <row r="18" spans="1:36" x14ac:dyDescent="0.25">
      <c r="A18" s="419" t="s">
        <v>537</v>
      </c>
      <c r="B18" s="419"/>
      <c r="C18" s="419"/>
      <c r="D18" s="419"/>
      <c r="E18" s="419"/>
      <c r="G18" s="420" t="s">
        <v>519</v>
      </c>
      <c r="H18" s="421"/>
      <c r="I18" s="421"/>
      <c r="J18" s="421"/>
      <c r="K18" s="421"/>
      <c r="L18" s="421"/>
      <c r="M18" s="421"/>
      <c r="N18" s="421"/>
    </row>
    <row r="19" spans="1:36" x14ac:dyDescent="0.25">
      <c r="A19" s="390"/>
      <c r="B19" s="390" t="s">
        <v>538</v>
      </c>
      <c r="C19" s="390"/>
      <c r="D19" s="390"/>
      <c r="E19" s="390"/>
      <c r="G19" s="425" t="s">
        <v>539</v>
      </c>
      <c r="H19" s="426"/>
      <c r="I19" s="426"/>
      <c r="J19" s="427"/>
      <c r="K19" s="428" t="s">
        <v>540</v>
      </c>
      <c r="L19" s="429"/>
      <c r="M19" s="429"/>
      <c r="N19" s="429"/>
      <c r="P19" s="429" t="s">
        <v>541</v>
      </c>
      <c r="Q19" s="430"/>
      <c r="R19" s="422" t="s">
        <v>542</v>
      </c>
      <c r="S19" s="422"/>
      <c r="T19" s="422"/>
      <c r="V19" s="423" t="s">
        <v>543</v>
      </c>
      <c r="W19" s="423"/>
      <c r="X19" s="423"/>
      <c r="Z19" s="423" t="s">
        <v>521</v>
      </c>
      <c r="AA19" s="423"/>
      <c r="AB19" s="423"/>
      <c r="AD19" s="423" t="s">
        <v>522</v>
      </c>
      <c r="AE19" s="423"/>
      <c r="AF19" s="423"/>
      <c r="AH19" s="424" t="s">
        <v>523</v>
      </c>
      <c r="AI19" s="424"/>
      <c r="AJ19" s="424"/>
    </row>
    <row r="20" spans="1:36" x14ac:dyDescent="0.25">
      <c r="A20" s="390" t="s">
        <v>544</v>
      </c>
      <c r="B20" s="390" t="s">
        <v>545</v>
      </c>
      <c r="C20" s="390" t="s">
        <v>546</v>
      </c>
      <c r="D20" s="390" t="s">
        <v>547</v>
      </c>
      <c r="E20" s="390" t="s">
        <v>548</v>
      </c>
      <c r="G20" s="388" t="s">
        <v>545</v>
      </c>
      <c r="H20" s="388" t="s">
        <v>546</v>
      </c>
      <c r="I20" s="406" t="s">
        <v>547</v>
      </c>
      <c r="J20" s="388" t="s">
        <v>518</v>
      </c>
      <c r="K20" s="388" t="s">
        <v>545</v>
      </c>
      <c r="L20" s="388" t="s">
        <v>546</v>
      </c>
      <c r="M20" s="388" t="s">
        <v>547</v>
      </c>
      <c r="N20" s="388" t="s">
        <v>549</v>
      </c>
      <c r="P20" s="388" t="s">
        <v>550</v>
      </c>
      <c r="Q20" s="407" t="s">
        <v>551</v>
      </c>
      <c r="R20" s="388" t="s">
        <v>539</v>
      </c>
      <c r="S20" s="388" t="s">
        <v>540</v>
      </c>
      <c r="T20" s="388" t="s">
        <v>518</v>
      </c>
      <c r="V20" s="388" t="s">
        <v>539</v>
      </c>
      <c r="W20" s="388" t="s">
        <v>540</v>
      </c>
      <c r="X20" s="388" t="s">
        <v>518</v>
      </c>
      <c r="Z20" s="401" t="s">
        <v>524</v>
      </c>
      <c r="AA20" s="401" t="s">
        <v>525</v>
      </c>
      <c r="AB20" s="401" t="s">
        <v>518</v>
      </c>
      <c r="AD20" s="401" t="s">
        <v>524</v>
      </c>
      <c r="AE20" s="401" t="s">
        <v>525</v>
      </c>
      <c r="AF20" s="401" t="s">
        <v>518</v>
      </c>
      <c r="AH20" s="399" t="s">
        <v>524</v>
      </c>
      <c r="AI20" s="399" t="s">
        <v>525</v>
      </c>
      <c r="AJ20" s="399" t="s">
        <v>518</v>
      </c>
    </row>
    <row r="21" spans="1:36" x14ac:dyDescent="0.25">
      <c r="A21" s="390" t="s">
        <v>552</v>
      </c>
      <c r="B21" s="390">
        <v>444</v>
      </c>
      <c r="C21" s="390">
        <v>134</v>
      </c>
      <c r="D21" s="390">
        <v>578</v>
      </c>
      <c r="E21" s="408">
        <f>+D21/$D$24</f>
        <v>0.58680203045685275</v>
      </c>
      <c r="G21" s="390">
        <v>416</v>
      </c>
      <c r="H21" s="390">
        <v>117</v>
      </c>
      <c r="I21" s="409">
        <v>533</v>
      </c>
      <c r="J21" s="390">
        <f>+I21/$I$24</f>
        <v>0.60637087599544937</v>
      </c>
      <c r="K21" s="390">
        <v>28</v>
      </c>
      <c r="L21" s="390">
        <v>17</v>
      </c>
      <c r="M21" s="390">
        <v>45</v>
      </c>
      <c r="N21" s="408">
        <f>+M21/I21</f>
        <v>8.4427767354596617E-2</v>
      </c>
      <c r="P21" s="390">
        <v>428</v>
      </c>
      <c r="Q21" s="390">
        <v>57</v>
      </c>
      <c r="R21" s="390">
        <v>500</v>
      </c>
      <c r="S21" s="390">
        <f>+I21-R21</f>
        <v>33</v>
      </c>
      <c r="T21" s="408">
        <f>+S21/$I$21</f>
        <v>6.1913696060037521E-2</v>
      </c>
      <c r="V21" s="390">
        <v>461</v>
      </c>
      <c r="W21" s="390">
        <f>+$I$21-V21</f>
        <v>72</v>
      </c>
      <c r="X21" s="408">
        <f>+W21/$I$21</f>
        <v>0.1350844277673546</v>
      </c>
      <c r="Z21" s="390">
        <v>450</v>
      </c>
      <c r="AA21" s="390">
        <f>+$I$21-Z21</f>
        <v>83</v>
      </c>
      <c r="AB21" s="408">
        <f>+AA21/$I$21</f>
        <v>0.15572232645403378</v>
      </c>
      <c r="AD21" s="390">
        <v>447</v>
      </c>
      <c r="AE21" s="390">
        <f>+I21-AD21</f>
        <v>86</v>
      </c>
      <c r="AF21" s="408">
        <f>+AE21/$I$21</f>
        <v>0.16135084427767354</v>
      </c>
      <c r="AH21" s="390">
        <v>367</v>
      </c>
      <c r="AI21" s="390">
        <f>+$I21-AH21</f>
        <v>166</v>
      </c>
      <c r="AJ21" s="408">
        <f>+AI21/$I$21</f>
        <v>0.31144465290806755</v>
      </c>
    </row>
    <row r="22" spans="1:36" x14ac:dyDescent="0.25">
      <c r="A22" s="390" t="s">
        <v>553</v>
      </c>
      <c r="B22" s="390">
        <v>216</v>
      </c>
      <c r="C22" s="390">
        <v>53</v>
      </c>
      <c r="D22" s="390">
        <v>269</v>
      </c>
      <c r="E22" s="408">
        <f t="shared" ref="E22:E24" si="9">+D22/$D$24</f>
        <v>0.27309644670050759</v>
      </c>
      <c r="G22" s="390">
        <v>178</v>
      </c>
      <c r="H22" s="390">
        <v>47</v>
      </c>
      <c r="I22" s="409">
        <v>225</v>
      </c>
      <c r="J22" s="390">
        <f t="shared" ref="J22:J24" si="10">+I22/$I$24</f>
        <v>0.25597269624573377</v>
      </c>
      <c r="K22" s="390">
        <v>38</v>
      </c>
      <c r="L22" s="390" t="s">
        <v>554</v>
      </c>
      <c r="M22" s="390">
        <v>38</v>
      </c>
      <c r="N22" s="408">
        <f t="shared" ref="N22:N24" si="11">+M22/I22</f>
        <v>0.16888888888888889</v>
      </c>
      <c r="P22" s="390">
        <v>43</v>
      </c>
      <c r="Q22" s="390">
        <v>12</v>
      </c>
      <c r="R22" s="390">
        <v>208</v>
      </c>
      <c r="S22" s="390">
        <f t="shared" ref="S22:S23" si="12">+I22-R22</f>
        <v>17</v>
      </c>
      <c r="T22" s="408">
        <f t="shared" ref="T22:T24" si="13">+S22/R22</f>
        <v>8.1730769230769232E-2</v>
      </c>
      <c r="V22" s="390">
        <v>206</v>
      </c>
      <c r="W22" s="390">
        <f>+$I$22-V22</f>
        <v>19</v>
      </c>
      <c r="X22" s="408">
        <f t="shared" ref="X22:X24" si="14">+W22/V22</f>
        <v>9.2233009708737865E-2</v>
      </c>
      <c r="Z22" s="390">
        <v>206</v>
      </c>
      <c r="AA22" s="390">
        <f>+$I$22-Z22</f>
        <v>19</v>
      </c>
      <c r="AB22" s="408">
        <f t="shared" ref="AB22:AB24" si="15">+AA22/Z22</f>
        <v>9.2233009708737865E-2</v>
      </c>
      <c r="AD22" s="390">
        <v>200</v>
      </c>
      <c r="AE22" s="390">
        <f t="shared" ref="AE22:AE23" si="16">+I22-AD22</f>
        <v>25</v>
      </c>
      <c r="AF22" s="408">
        <f t="shared" ref="AF22:AF24" si="17">+AE22/AD22</f>
        <v>0.125</v>
      </c>
      <c r="AH22" s="390">
        <v>193</v>
      </c>
      <c r="AI22" s="390">
        <f t="shared" ref="AI22:AI23" si="18">+$I22-AH22</f>
        <v>32</v>
      </c>
      <c r="AJ22" s="408">
        <f t="shared" ref="AJ22:AJ24" si="19">+AI22/AH22</f>
        <v>0.16580310880829016</v>
      </c>
    </row>
    <row r="23" spans="1:36" ht="15.75" thickBot="1" x14ac:dyDescent="0.3">
      <c r="A23" s="390" t="s">
        <v>555</v>
      </c>
      <c r="B23" s="390">
        <v>107</v>
      </c>
      <c r="C23" s="390">
        <v>31</v>
      </c>
      <c r="D23" s="390">
        <v>138</v>
      </c>
      <c r="E23" s="408">
        <f t="shared" si="9"/>
        <v>0.1401015228426396</v>
      </c>
      <c r="G23" s="390">
        <v>91</v>
      </c>
      <c r="H23" s="390">
        <v>30</v>
      </c>
      <c r="I23" s="409">
        <v>121</v>
      </c>
      <c r="J23" s="390">
        <f t="shared" si="10"/>
        <v>0.13765642775881684</v>
      </c>
      <c r="K23" s="390">
        <v>16</v>
      </c>
      <c r="L23" s="390">
        <v>1</v>
      </c>
      <c r="M23" s="390">
        <v>17</v>
      </c>
      <c r="N23" s="408">
        <f t="shared" si="11"/>
        <v>0.14049586776859505</v>
      </c>
      <c r="P23" s="390"/>
      <c r="Q23" s="390"/>
      <c r="R23" s="390">
        <v>120</v>
      </c>
      <c r="S23" s="390">
        <f t="shared" si="12"/>
        <v>1</v>
      </c>
      <c r="T23" s="408">
        <f t="shared" si="13"/>
        <v>8.3333333333333332E-3</v>
      </c>
      <c r="V23" s="390">
        <v>120</v>
      </c>
      <c r="W23" s="390">
        <f>+$I$23-V23</f>
        <v>1</v>
      </c>
      <c r="X23" s="408">
        <f t="shared" si="14"/>
        <v>8.3333333333333332E-3</v>
      </c>
      <c r="Z23" s="390">
        <v>120</v>
      </c>
      <c r="AA23" s="390">
        <f>+$I$23-Z23</f>
        <v>1</v>
      </c>
      <c r="AB23" s="408">
        <f t="shared" si="15"/>
        <v>8.3333333333333332E-3</v>
      </c>
      <c r="AD23" s="390">
        <v>118</v>
      </c>
      <c r="AE23" s="390">
        <f t="shared" si="16"/>
        <v>3</v>
      </c>
      <c r="AF23" s="408">
        <f t="shared" si="17"/>
        <v>2.5423728813559324E-2</v>
      </c>
      <c r="AH23" s="390">
        <v>118</v>
      </c>
      <c r="AI23" s="390">
        <f t="shared" si="18"/>
        <v>3</v>
      </c>
      <c r="AJ23" s="408">
        <f t="shared" si="19"/>
        <v>2.5423728813559324E-2</v>
      </c>
    </row>
    <row r="24" spans="1:36" ht="15.75" thickTop="1" x14ac:dyDescent="0.25">
      <c r="A24" s="390" t="s">
        <v>428</v>
      </c>
      <c r="B24" s="390">
        <v>767</v>
      </c>
      <c r="C24" s="390">
        <v>218</v>
      </c>
      <c r="D24" s="390">
        <v>985</v>
      </c>
      <c r="E24" s="408">
        <f t="shared" si="9"/>
        <v>1</v>
      </c>
      <c r="G24" s="390">
        <v>685</v>
      </c>
      <c r="H24" s="390">
        <v>194</v>
      </c>
      <c r="I24" s="409">
        <v>879</v>
      </c>
      <c r="J24" s="390">
        <f t="shared" si="10"/>
        <v>1</v>
      </c>
      <c r="K24" s="390">
        <v>82</v>
      </c>
      <c r="L24" s="390">
        <v>18</v>
      </c>
      <c r="M24" s="390">
        <v>100</v>
      </c>
      <c r="N24" s="408">
        <f t="shared" si="11"/>
        <v>0.11376564277588168</v>
      </c>
      <c r="P24" s="390"/>
      <c r="Q24" s="390"/>
      <c r="R24" s="390">
        <f>SUM(R21:R23)</f>
        <v>828</v>
      </c>
      <c r="S24" s="390">
        <f>+I24-R24</f>
        <v>51</v>
      </c>
      <c r="T24" s="408">
        <f t="shared" si="13"/>
        <v>6.1594202898550728E-2</v>
      </c>
      <c r="V24" s="404">
        <f>SUM(V21:V23)</f>
        <v>787</v>
      </c>
      <c r="W24" s="404">
        <f>+$I$24-V24</f>
        <v>92</v>
      </c>
      <c r="X24" s="405">
        <f t="shared" si="14"/>
        <v>0.11689961880559085</v>
      </c>
      <c r="Z24" s="404">
        <f>SUM(Z21:Z23)</f>
        <v>776</v>
      </c>
      <c r="AA24" s="404">
        <f>+$I$24-Z24</f>
        <v>103</v>
      </c>
      <c r="AB24" s="405">
        <f t="shared" si="15"/>
        <v>0.1327319587628866</v>
      </c>
      <c r="AD24" s="404">
        <f>SUM(AD21:AD23)</f>
        <v>765</v>
      </c>
      <c r="AE24" s="404">
        <f>+$I$24-AD24</f>
        <v>114</v>
      </c>
      <c r="AF24" s="405">
        <f t="shared" si="17"/>
        <v>0.14901960784313725</v>
      </c>
      <c r="AH24" s="404">
        <f>SUM(AH21:AH23)</f>
        <v>678</v>
      </c>
      <c r="AI24" s="404">
        <f>+$I$24-AH24</f>
        <v>201</v>
      </c>
      <c r="AJ24" s="405">
        <f t="shared" si="19"/>
        <v>0.29646017699115046</v>
      </c>
    </row>
    <row r="25" spans="1:36" x14ac:dyDescent="0.25">
      <c r="A25" s="410"/>
      <c r="B25" s="411"/>
      <c r="C25" s="411"/>
      <c r="D25" s="411"/>
      <c r="E25" s="412"/>
      <c r="G25" s="390"/>
      <c r="H25" s="390"/>
      <c r="I25" s="409"/>
      <c r="J25" s="390"/>
      <c r="K25" s="390"/>
      <c r="L25" s="390"/>
      <c r="M25" s="390"/>
      <c r="N25" s="408"/>
      <c r="P25" s="411"/>
      <c r="Q25" s="411"/>
      <c r="R25" s="411"/>
      <c r="S25" s="411"/>
      <c r="T25" s="412"/>
      <c r="V25" s="411"/>
      <c r="W25" s="411"/>
      <c r="X25" s="412"/>
      <c r="Z25" s="411"/>
      <c r="AA25" s="411"/>
      <c r="AB25" s="412"/>
      <c r="AD25" s="411"/>
      <c r="AE25" s="411"/>
      <c r="AF25" s="412"/>
    </row>
    <row r="26" spans="1:36" x14ac:dyDescent="0.25">
      <c r="A26" s="413" t="s">
        <v>556</v>
      </c>
      <c r="G26" s="390"/>
      <c r="H26" s="390"/>
      <c r="I26" s="390"/>
      <c r="J26" s="390"/>
      <c r="K26" s="390">
        <v>0.10691003911342895</v>
      </c>
      <c r="L26" s="390">
        <v>8.2568807339449546E-2</v>
      </c>
      <c r="M26" s="390"/>
      <c r="N26" s="390"/>
      <c r="AA26" s="390">
        <f>SUM(AA27:AA29)</f>
        <v>17</v>
      </c>
      <c r="AE26" s="390">
        <f>SUM(AE27:AE29)</f>
        <v>18</v>
      </c>
    </row>
    <row r="27" spans="1:36" x14ac:dyDescent="0.25">
      <c r="A27" s="390" t="s">
        <v>552</v>
      </c>
      <c r="G27" s="411"/>
      <c r="H27" s="411"/>
      <c r="I27" s="411"/>
      <c r="J27" s="411"/>
      <c r="K27" s="411"/>
      <c r="L27" s="411"/>
      <c r="M27" s="411"/>
      <c r="N27" s="411"/>
      <c r="AA27" s="390">
        <v>8</v>
      </c>
      <c r="AE27" s="390">
        <v>8</v>
      </c>
      <c r="AH27">
        <v>387</v>
      </c>
    </row>
    <row r="28" spans="1:36" ht="15.75" thickBot="1" x14ac:dyDescent="0.3">
      <c r="A28" s="390" t="s">
        <v>553</v>
      </c>
      <c r="G28" s="411"/>
      <c r="H28" s="411"/>
      <c r="I28" s="411"/>
      <c r="J28" s="411"/>
      <c r="K28" s="411"/>
      <c r="L28" s="411"/>
      <c r="M28" s="411"/>
      <c r="N28" s="411"/>
      <c r="AA28" s="390">
        <v>6</v>
      </c>
      <c r="AE28" s="390">
        <v>7</v>
      </c>
    </row>
    <row r="29" spans="1:36" ht="15.75" thickTop="1" x14ac:dyDescent="0.25">
      <c r="A29" s="390" t="s">
        <v>555</v>
      </c>
      <c r="G29" s="411"/>
      <c r="H29" s="411"/>
      <c r="I29" s="411"/>
      <c r="J29" s="411"/>
      <c r="K29" s="411"/>
      <c r="L29" s="411"/>
      <c r="M29" s="411"/>
      <c r="N29" s="411"/>
      <c r="AA29" s="404">
        <v>3</v>
      </c>
      <c r="AE29" s="404">
        <v>3</v>
      </c>
    </row>
    <row r="31" spans="1:36" x14ac:dyDescent="0.25">
      <c r="A31" t="s">
        <v>557</v>
      </c>
      <c r="B31">
        <v>816</v>
      </c>
      <c r="C31">
        <v>580</v>
      </c>
    </row>
    <row r="32" spans="1:36" x14ac:dyDescent="0.25">
      <c r="C32">
        <f>+C31/B31</f>
        <v>0.71078431372549022</v>
      </c>
    </row>
  </sheetData>
  <mergeCells count="15">
    <mergeCell ref="AD1:AF1"/>
    <mergeCell ref="AH1:AJ1"/>
    <mergeCell ref="AD19:AF19"/>
    <mergeCell ref="AH19:AJ19"/>
    <mergeCell ref="G19:J19"/>
    <mergeCell ref="K19:N19"/>
    <mergeCell ref="P19:Q19"/>
    <mergeCell ref="R19:T19"/>
    <mergeCell ref="V19:X19"/>
    <mergeCell ref="Z19:AB19"/>
    <mergeCell ref="A18:E18"/>
    <mergeCell ref="G18:N18"/>
    <mergeCell ref="C1:E1"/>
    <mergeCell ref="V1:X1"/>
    <mergeCell ref="Z1:A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C10" zoomScale="120" zoomScaleNormal="120" workbookViewId="0">
      <selection activeCell="K18" sqref="K18"/>
    </sheetView>
  </sheetViews>
  <sheetFormatPr baseColWidth="10" defaultRowHeight="15" x14ac:dyDescent="0.25"/>
  <cols>
    <col min="1" max="1" width="9.28515625" customWidth="1"/>
    <col min="2" max="2" width="19.140625" customWidth="1"/>
    <col min="3" max="3" width="13.7109375" customWidth="1"/>
    <col min="4" max="4" width="5.7109375" customWidth="1"/>
    <col min="5" max="5" width="13.42578125" customWidth="1"/>
    <col min="6" max="6" width="11" customWidth="1"/>
    <col min="7" max="7" width="14.5703125" customWidth="1"/>
    <col min="8" max="8" width="13.42578125" customWidth="1"/>
    <col min="9" max="9" width="8.5703125" customWidth="1"/>
    <col min="10" max="10" width="11.7109375" customWidth="1"/>
    <col min="11" max="11" width="14.5703125" customWidth="1"/>
    <col min="12" max="16" width="13.42578125" customWidth="1"/>
  </cols>
  <sheetData>
    <row r="1" spans="1:11" x14ac:dyDescent="0.25">
      <c r="A1" t="s">
        <v>467</v>
      </c>
      <c r="B1" t="s">
        <v>467</v>
      </c>
      <c r="C1" t="s">
        <v>468</v>
      </c>
      <c r="D1" t="s">
        <v>469</v>
      </c>
      <c r="E1" t="s">
        <v>429</v>
      </c>
      <c r="F1" t="s">
        <v>430</v>
      </c>
      <c r="I1" t="s">
        <v>470</v>
      </c>
      <c r="J1" t="s">
        <v>471</v>
      </c>
    </row>
    <row r="2" spans="1:11" x14ac:dyDescent="0.25">
      <c r="A2" t="s">
        <v>472</v>
      </c>
      <c r="B2" t="s">
        <v>473</v>
      </c>
      <c r="C2" t="s">
        <v>474</v>
      </c>
      <c r="D2" s="386">
        <v>0.17</v>
      </c>
    </row>
    <row r="3" spans="1:11" x14ac:dyDescent="0.25">
      <c r="A3" t="s">
        <v>475</v>
      </c>
      <c r="B3" t="s">
        <v>476</v>
      </c>
    </row>
    <row r="4" spans="1:11" x14ac:dyDescent="0.25">
      <c r="A4" t="s">
        <v>477</v>
      </c>
      <c r="B4" t="s">
        <v>478</v>
      </c>
      <c r="D4" s="386">
        <v>0.04</v>
      </c>
    </row>
    <row r="5" spans="1:11" x14ac:dyDescent="0.25">
      <c r="A5" t="s">
        <v>479</v>
      </c>
      <c r="B5" t="s">
        <v>480</v>
      </c>
      <c r="D5" s="386">
        <v>7.0000000000000007E-2</v>
      </c>
    </row>
    <row r="6" spans="1:11" x14ac:dyDescent="0.25">
      <c r="A6" t="s">
        <v>119</v>
      </c>
      <c r="B6" t="s">
        <v>119</v>
      </c>
      <c r="D6" s="386">
        <v>0.18</v>
      </c>
    </row>
    <row r="7" spans="1:11" x14ac:dyDescent="0.25">
      <c r="A7" t="s">
        <v>481</v>
      </c>
      <c r="B7" t="s">
        <v>482</v>
      </c>
      <c r="D7" s="386">
        <v>0.17</v>
      </c>
    </row>
    <row r="8" spans="1:11" x14ac:dyDescent="0.25">
      <c r="A8" t="s">
        <v>483</v>
      </c>
      <c r="B8" t="s">
        <v>484</v>
      </c>
      <c r="D8" s="386">
        <v>7.0000000000000007E-2</v>
      </c>
    </row>
    <row r="9" spans="1:11" x14ac:dyDescent="0.25">
      <c r="A9" t="s">
        <v>485</v>
      </c>
      <c r="B9" t="s">
        <v>486</v>
      </c>
      <c r="D9" s="386">
        <v>0.05</v>
      </c>
    </row>
    <row r="10" spans="1:11" x14ac:dyDescent="0.25">
      <c r="A10" t="s">
        <v>487</v>
      </c>
      <c r="B10" t="s">
        <v>487</v>
      </c>
      <c r="D10" s="386">
        <v>0.05</v>
      </c>
    </row>
    <row r="11" spans="1:11" x14ac:dyDescent="0.25">
      <c r="A11" t="s">
        <v>488</v>
      </c>
      <c r="B11" t="s">
        <v>488</v>
      </c>
      <c r="D11" s="386">
        <v>0.2</v>
      </c>
    </row>
    <row r="12" spans="1:11" x14ac:dyDescent="0.25">
      <c r="A12" t="s">
        <v>428</v>
      </c>
      <c r="B12" t="s">
        <v>428</v>
      </c>
      <c r="D12" s="386">
        <f>SUM(D2:D11)</f>
        <v>1</v>
      </c>
    </row>
    <row r="14" spans="1:11" x14ac:dyDescent="0.25">
      <c r="B14" s="419" t="s">
        <v>489</v>
      </c>
      <c r="C14" s="419"/>
      <c r="E14" s="419" t="s">
        <v>490</v>
      </c>
      <c r="F14" s="419"/>
      <c r="G14" s="419"/>
      <c r="I14" s="419" t="s">
        <v>575</v>
      </c>
      <c r="J14" s="419"/>
      <c r="K14" s="419"/>
    </row>
    <row r="15" spans="1:11" x14ac:dyDescent="0.25">
      <c r="B15" s="387" t="s">
        <v>491</v>
      </c>
      <c r="C15" s="387" t="s">
        <v>492</v>
      </c>
      <c r="E15" s="388" t="s">
        <v>491</v>
      </c>
      <c r="F15" s="388" t="s">
        <v>493</v>
      </c>
      <c r="G15" s="388" t="s">
        <v>492</v>
      </c>
      <c r="I15" s="388" t="s">
        <v>491</v>
      </c>
      <c r="J15" s="388" t="s">
        <v>493</v>
      </c>
      <c r="K15" s="388" t="s">
        <v>492</v>
      </c>
    </row>
    <row r="16" spans="1:11" x14ac:dyDescent="0.25">
      <c r="B16" s="389" t="s">
        <v>494</v>
      </c>
      <c r="C16" s="389">
        <v>1352000</v>
      </c>
      <c r="E16" s="390" t="s">
        <v>494</v>
      </c>
      <c r="F16" s="390">
        <v>1062018</v>
      </c>
      <c r="G16" s="391">
        <v>500000</v>
      </c>
      <c r="I16" s="390" t="s">
        <v>405</v>
      </c>
      <c r="J16" s="390">
        <v>27000</v>
      </c>
      <c r="K16" s="391">
        <v>83178869</v>
      </c>
    </row>
    <row r="17" spans="1:15" x14ac:dyDescent="0.25">
      <c r="B17" s="389" t="s">
        <v>495</v>
      </c>
      <c r="C17" s="389">
        <v>2500000</v>
      </c>
      <c r="E17" s="390" t="s">
        <v>496</v>
      </c>
      <c r="F17" s="390">
        <v>139892017</v>
      </c>
      <c r="G17" s="391">
        <v>3966393</v>
      </c>
      <c r="H17" s="392"/>
      <c r="I17" s="392"/>
      <c r="J17" s="392"/>
      <c r="K17" s="392"/>
      <c r="L17" s="392"/>
      <c r="M17" s="392"/>
      <c r="N17" s="392"/>
      <c r="O17" s="392"/>
    </row>
    <row r="18" spans="1:15" x14ac:dyDescent="0.25">
      <c r="B18" s="389" t="s">
        <v>497</v>
      </c>
      <c r="C18" s="389">
        <v>19997752</v>
      </c>
      <c r="E18" s="390" t="s">
        <v>498</v>
      </c>
      <c r="F18" s="390">
        <v>263192018</v>
      </c>
      <c r="G18" s="391">
        <v>41835024</v>
      </c>
      <c r="H18" s="392"/>
      <c r="I18" s="392"/>
      <c r="J18" s="392"/>
      <c r="K18" s="392">
        <f>+K16+G20</f>
        <v>416786975</v>
      </c>
      <c r="L18" s="392"/>
      <c r="M18" s="392"/>
      <c r="N18" s="392"/>
      <c r="O18" s="392"/>
    </row>
    <row r="19" spans="1:15" x14ac:dyDescent="0.25">
      <c r="B19" s="389" t="s">
        <v>499</v>
      </c>
      <c r="C19" s="389">
        <v>43680000</v>
      </c>
      <c r="E19" s="390" t="s">
        <v>500</v>
      </c>
      <c r="F19" s="390">
        <v>322018</v>
      </c>
      <c r="G19" s="391">
        <f>280301623+7005066</f>
        <v>287306689</v>
      </c>
      <c r="H19" s="392"/>
      <c r="I19" s="392"/>
      <c r="J19" s="392"/>
      <c r="K19" s="392"/>
      <c r="L19" s="392"/>
      <c r="M19" s="392"/>
      <c r="N19" s="392"/>
      <c r="O19" s="392"/>
    </row>
    <row r="20" spans="1:15" x14ac:dyDescent="0.25">
      <c r="B20" s="389" t="s">
        <v>498</v>
      </c>
      <c r="C20" s="389">
        <v>44992000</v>
      </c>
      <c r="E20" s="419" t="s">
        <v>428</v>
      </c>
      <c r="F20" s="419"/>
      <c r="G20" s="393">
        <f>SUM(G16:G19)</f>
        <v>333608106</v>
      </c>
      <c r="H20" s="392"/>
      <c r="I20" s="392"/>
      <c r="J20" s="392"/>
      <c r="K20" s="392"/>
      <c r="L20" s="392"/>
      <c r="M20" s="392"/>
      <c r="N20" s="392"/>
      <c r="O20" s="392"/>
    </row>
    <row r="21" spans="1:15" x14ac:dyDescent="0.25">
      <c r="B21" s="389" t="s">
        <v>405</v>
      </c>
      <c r="C21" s="389">
        <v>97217000</v>
      </c>
      <c r="H21" s="392"/>
      <c r="I21" s="392"/>
      <c r="J21" s="392"/>
      <c r="K21" s="392"/>
      <c r="L21" s="392"/>
      <c r="M21" s="392"/>
      <c r="N21" s="392"/>
      <c r="O21" s="392"/>
    </row>
    <row r="22" spans="1:15" x14ac:dyDescent="0.25">
      <c r="B22" s="389" t="s">
        <v>500</v>
      </c>
      <c r="C22" s="389">
        <v>371000000</v>
      </c>
      <c r="G22">
        <f>+G20/C24</f>
        <v>0.21104569339994267</v>
      </c>
    </row>
    <row r="23" spans="1:15" x14ac:dyDescent="0.25">
      <c r="B23" s="389" t="s">
        <v>501</v>
      </c>
      <c r="C23" s="389">
        <v>1000000000</v>
      </c>
    </row>
    <row r="24" spans="1:15" x14ac:dyDescent="0.25">
      <c r="B24" s="394" t="s">
        <v>502</v>
      </c>
      <c r="C24" s="389">
        <f>SUM(C16:C23)</f>
        <v>1580738752</v>
      </c>
    </row>
    <row r="26" spans="1:15" x14ac:dyDescent="0.25">
      <c r="B26" s="395" t="s">
        <v>503</v>
      </c>
      <c r="C26" t="s">
        <v>504</v>
      </c>
      <c r="E26" t="s">
        <v>505</v>
      </c>
    </row>
    <row r="27" spans="1:15" x14ac:dyDescent="0.25">
      <c r="A27" t="s">
        <v>506</v>
      </c>
      <c r="B27" s="389">
        <v>28492093000</v>
      </c>
      <c r="C27">
        <v>7054222198</v>
      </c>
      <c r="D27">
        <f>+C27/B27</f>
        <v>0.24758525805738454</v>
      </c>
      <c r="E27" s="389">
        <v>356917143</v>
      </c>
      <c r="F27">
        <f>+E27/B27</f>
        <v>1.2526883967422119E-2</v>
      </c>
    </row>
    <row r="28" spans="1:15" x14ac:dyDescent="0.25">
      <c r="B28" s="389"/>
      <c r="E28" s="389"/>
    </row>
    <row r="29" spans="1:15" x14ac:dyDescent="0.25">
      <c r="A29" t="s">
        <v>507</v>
      </c>
      <c r="B29" s="389">
        <v>22702930014</v>
      </c>
      <c r="C29" s="392"/>
      <c r="E29" s="389">
        <v>2740159031</v>
      </c>
    </row>
    <row r="30" spans="1:15" x14ac:dyDescent="0.25">
      <c r="A30" t="s">
        <v>508</v>
      </c>
      <c r="B30" s="389">
        <v>222067612</v>
      </c>
      <c r="E30" s="389">
        <v>75819589</v>
      </c>
    </row>
    <row r="31" spans="1:15" x14ac:dyDescent="0.25">
      <c r="B31" s="389">
        <f>SUM(B29:B30)</f>
        <v>22924997626</v>
      </c>
      <c r="E31" s="389">
        <f>SUM(E29:E30)</f>
        <v>2815978620</v>
      </c>
      <c r="F31">
        <f>+E31/B31</f>
        <v>0.12283441272012631</v>
      </c>
    </row>
    <row r="32" spans="1:15" x14ac:dyDescent="0.25">
      <c r="B32">
        <v>22924997626</v>
      </c>
      <c r="E32">
        <v>2815978620</v>
      </c>
    </row>
    <row r="35" spans="2:7" x14ac:dyDescent="0.25">
      <c r="B35" t="s">
        <v>509</v>
      </c>
      <c r="C35" s="396" t="s">
        <v>510</v>
      </c>
      <c r="D35" s="396" t="s">
        <v>511</v>
      </c>
      <c r="E35" s="396" t="s">
        <v>512</v>
      </c>
      <c r="F35" s="396" t="s">
        <v>513</v>
      </c>
      <c r="G35" s="396" t="s">
        <v>466</v>
      </c>
    </row>
    <row r="36" spans="2:7" x14ac:dyDescent="0.25">
      <c r="B36" t="s">
        <v>514</v>
      </c>
      <c r="C36" s="397">
        <v>8</v>
      </c>
      <c r="D36" s="397">
        <v>5</v>
      </c>
      <c r="E36" s="397"/>
      <c r="F36" s="397"/>
      <c r="G36">
        <f>SUM(C36:F36)</f>
        <v>13</v>
      </c>
    </row>
    <row r="37" spans="2:7" x14ac:dyDescent="0.25">
      <c r="B37" t="s">
        <v>515</v>
      </c>
      <c r="C37" s="397">
        <v>7</v>
      </c>
      <c r="D37" s="397">
        <v>1</v>
      </c>
      <c r="E37" s="397"/>
      <c r="F37" s="397"/>
      <c r="G37">
        <f t="shared" ref="G37:G39" si="0">SUM(C37:F37)</f>
        <v>8</v>
      </c>
    </row>
    <row r="38" spans="2:7" x14ac:dyDescent="0.25">
      <c r="B38" t="s">
        <v>516</v>
      </c>
      <c r="C38" s="397">
        <v>3</v>
      </c>
      <c r="D38" s="397"/>
      <c r="E38" s="397">
        <v>1</v>
      </c>
      <c r="F38" s="397"/>
      <c r="G38">
        <f t="shared" si="0"/>
        <v>4</v>
      </c>
    </row>
    <row r="39" spans="2:7" x14ac:dyDescent="0.25">
      <c r="B39" s="398" t="s">
        <v>517</v>
      </c>
      <c r="C39">
        <f>SUM(C36:C38)</f>
        <v>18</v>
      </c>
      <c r="D39">
        <f>SUM(D36:D38)</f>
        <v>6</v>
      </c>
      <c r="E39">
        <f>SUM(E36:E38)</f>
        <v>1</v>
      </c>
      <c r="F39">
        <f>SUM(F36:F38)</f>
        <v>0</v>
      </c>
      <c r="G39">
        <f t="shared" si="0"/>
        <v>25</v>
      </c>
    </row>
    <row r="40" spans="2:7" x14ac:dyDescent="0.25">
      <c r="B40" s="398" t="s">
        <v>518</v>
      </c>
      <c r="C40">
        <f>+C39/$G$39</f>
        <v>0.72</v>
      </c>
      <c r="D40">
        <f t="shared" ref="D40:E40" si="1">+D39/$G$39</f>
        <v>0.24</v>
      </c>
      <c r="E40">
        <f t="shared" si="1"/>
        <v>0.04</v>
      </c>
    </row>
  </sheetData>
  <mergeCells count="4">
    <mergeCell ref="B14:C14"/>
    <mergeCell ref="E14:G14"/>
    <mergeCell ref="E20:F20"/>
    <mergeCell ref="I14:K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135"/>
  <sheetViews>
    <sheetView workbookViewId="0">
      <pane xSplit="3" ySplit="4" topLeftCell="D122" activePane="bottomRight" state="frozen"/>
      <selection pane="topRight" activeCell="B1" sqref="B1"/>
      <selection pane="bottomLeft" activeCell="A2" sqref="A2"/>
      <selection pane="bottomRight" activeCell="D104" sqref="D104"/>
    </sheetView>
  </sheetViews>
  <sheetFormatPr baseColWidth="10" defaultColWidth="8" defaultRowHeight="13.5" x14ac:dyDescent="0.25"/>
  <cols>
    <col min="1" max="1" width="8" style="359"/>
    <col min="2" max="2" width="12.28515625" style="359" bestFit="1" customWidth="1"/>
    <col min="3" max="3" width="20.42578125" style="359" customWidth="1"/>
    <col min="4" max="4" width="19.5703125" style="359" customWidth="1"/>
    <col min="5" max="5" width="14.28515625" style="373" customWidth="1"/>
    <col min="6" max="6" width="14.42578125" style="373" customWidth="1"/>
    <col min="7" max="9" width="14.140625" style="373" customWidth="1"/>
    <col min="10" max="21" width="12.42578125" style="373" customWidth="1"/>
    <col min="22" max="16384" width="8" style="359"/>
  </cols>
  <sheetData>
    <row r="1" spans="1:21" ht="20.100000000000001" customHeight="1" x14ac:dyDescent="0.25">
      <c r="C1" s="360">
        <v>3</v>
      </c>
      <c r="D1" s="360" t="s">
        <v>369</v>
      </c>
      <c r="E1" s="361">
        <v>56398446000</v>
      </c>
      <c r="F1" s="362"/>
      <c r="G1" s="361">
        <v>56398446000</v>
      </c>
      <c r="H1" s="362"/>
      <c r="I1" s="361">
        <v>1705878493</v>
      </c>
      <c r="J1" s="361">
        <v>6835861571</v>
      </c>
      <c r="K1" s="361">
        <v>3353962774</v>
      </c>
      <c r="L1" s="361">
        <v>4029259831</v>
      </c>
      <c r="M1" s="361">
        <v>4461946430</v>
      </c>
      <c r="N1" s="361">
        <v>9271553566</v>
      </c>
      <c r="O1" s="361">
        <v>4313300153</v>
      </c>
      <c r="P1" s="361">
        <v>6725328919</v>
      </c>
      <c r="Q1" s="361">
        <v>5910486293</v>
      </c>
      <c r="R1" s="361">
        <v>2626159210</v>
      </c>
      <c r="S1" s="361">
        <v>1696059277</v>
      </c>
      <c r="T1" s="361">
        <v>5468649483</v>
      </c>
      <c r="U1" s="361">
        <v>9271553566</v>
      </c>
    </row>
    <row r="2" spans="1:21" ht="40.5" customHeight="1" x14ac:dyDescent="0.25">
      <c r="C2" s="360">
        <v>31</v>
      </c>
      <c r="D2" s="360" t="s">
        <v>370</v>
      </c>
      <c r="E2" s="361">
        <v>1493292000</v>
      </c>
      <c r="F2" s="362"/>
      <c r="G2" s="361">
        <v>1493292000</v>
      </c>
      <c r="H2" s="362"/>
      <c r="I2" s="361">
        <v>79466726</v>
      </c>
      <c r="J2" s="361">
        <v>119213440</v>
      </c>
      <c r="K2" s="361">
        <v>148789615</v>
      </c>
      <c r="L2" s="361">
        <v>94804331</v>
      </c>
      <c r="M2" s="361">
        <v>83511697</v>
      </c>
      <c r="N2" s="361">
        <v>256352433</v>
      </c>
      <c r="O2" s="361">
        <v>62490458</v>
      </c>
      <c r="P2" s="361">
        <v>65376458</v>
      </c>
      <c r="Q2" s="361">
        <v>62855733</v>
      </c>
      <c r="R2" s="361">
        <v>65376458</v>
      </c>
      <c r="S2" s="361">
        <v>61776458</v>
      </c>
      <c r="T2" s="361">
        <v>393278193</v>
      </c>
      <c r="U2" s="361">
        <v>256352433</v>
      </c>
    </row>
    <row r="3" spans="1:21" s="363" customFormat="1" ht="20.100000000000001" customHeight="1" x14ac:dyDescent="0.25">
      <c r="C3" s="364" t="s">
        <v>371</v>
      </c>
      <c r="D3" s="364" t="s">
        <v>372</v>
      </c>
      <c r="E3" s="365">
        <v>54905154000</v>
      </c>
      <c r="F3" s="366"/>
      <c r="G3" s="365">
        <v>54905154000</v>
      </c>
      <c r="H3" s="366"/>
      <c r="I3" s="365">
        <v>1626411767</v>
      </c>
      <c r="J3" s="365">
        <v>6716648131</v>
      </c>
      <c r="K3" s="365">
        <v>3205173159</v>
      </c>
      <c r="L3" s="365">
        <v>3934455500</v>
      </c>
      <c r="M3" s="365">
        <v>4378434733</v>
      </c>
      <c r="N3" s="365">
        <v>9015201133</v>
      </c>
      <c r="O3" s="365">
        <v>4250809695</v>
      </c>
      <c r="P3" s="365">
        <v>6659952461</v>
      </c>
      <c r="Q3" s="365">
        <v>5847630560</v>
      </c>
      <c r="R3" s="365">
        <v>2560782752</v>
      </c>
      <c r="S3" s="365">
        <v>1634282819</v>
      </c>
      <c r="T3" s="365">
        <v>5075371290</v>
      </c>
      <c r="U3" s="365">
        <v>9015201133</v>
      </c>
    </row>
    <row r="4" spans="1:21" ht="20.100000000000001" customHeight="1" x14ac:dyDescent="0.25">
      <c r="A4" s="359" t="s">
        <v>373</v>
      </c>
      <c r="B4" s="359" t="s">
        <v>374</v>
      </c>
      <c r="C4" s="367" t="s">
        <v>375</v>
      </c>
      <c r="D4" s="368" t="s">
        <v>376</v>
      </c>
      <c r="E4" s="369" t="s">
        <v>377</v>
      </c>
      <c r="F4" s="370" t="s">
        <v>378</v>
      </c>
      <c r="G4" s="371" t="s">
        <v>379</v>
      </c>
      <c r="H4" s="372" t="s">
        <v>380</v>
      </c>
      <c r="I4" s="371" t="s">
        <v>381</v>
      </c>
      <c r="J4" s="372" t="s">
        <v>382</v>
      </c>
      <c r="K4" s="372" t="s">
        <v>383</v>
      </c>
      <c r="L4" s="372" t="s">
        <v>384</v>
      </c>
      <c r="M4" s="372" t="s">
        <v>385</v>
      </c>
      <c r="N4" s="371" t="s">
        <v>386</v>
      </c>
      <c r="O4" s="371" t="s">
        <v>387</v>
      </c>
      <c r="P4" s="373" t="s">
        <v>388</v>
      </c>
      <c r="Q4" s="371" t="s">
        <v>389</v>
      </c>
      <c r="R4" s="371" t="s">
        <v>390</v>
      </c>
      <c r="S4" s="371" t="s">
        <v>391</v>
      </c>
      <c r="T4" s="371" t="s">
        <v>392</v>
      </c>
      <c r="U4" s="371" t="s">
        <v>386</v>
      </c>
    </row>
    <row r="5" spans="1:21" ht="20.100000000000001" customHeight="1" x14ac:dyDescent="0.25">
      <c r="A5" s="359">
        <v>312</v>
      </c>
      <c r="B5" s="359" t="str">
        <f>IF(A5=312,MID(C5,7,3),IF(A5=331,MID(C5,10,4),""))</f>
        <v>200</v>
      </c>
      <c r="C5" s="374">
        <v>312010200000000</v>
      </c>
      <c r="D5" s="360" t="s">
        <v>393</v>
      </c>
      <c r="E5" s="361">
        <v>78370000</v>
      </c>
      <c r="F5" s="362"/>
      <c r="G5" s="361">
        <v>78370000</v>
      </c>
      <c r="H5" s="362"/>
      <c r="I5" s="362"/>
      <c r="J5" s="362"/>
      <c r="K5" s="362"/>
      <c r="L5" s="361">
        <v>20000000</v>
      </c>
      <c r="M5" s="362"/>
      <c r="N5" s="361">
        <v>58370000</v>
      </c>
      <c r="O5" s="361"/>
      <c r="P5" s="361"/>
      <c r="Q5" s="361"/>
      <c r="R5" s="361"/>
      <c r="S5" s="361"/>
      <c r="T5" s="361"/>
      <c r="U5" s="361">
        <v>58370000</v>
      </c>
    </row>
    <row r="6" spans="1:21" ht="20.100000000000001" customHeight="1" x14ac:dyDescent="0.25">
      <c r="A6" s="359">
        <v>312</v>
      </c>
      <c r="B6" s="359" t="str">
        <f t="shared" ref="B6:B61" si="0">IF(A6=312,MID(C6,7,3),IF(A6=331,MID(C6,10,4),""))</f>
        <v>300</v>
      </c>
      <c r="C6" s="374">
        <v>312010300000000</v>
      </c>
      <c r="D6" s="360" t="s">
        <v>394</v>
      </c>
      <c r="E6" s="361">
        <v>43680000</v>
      </c>
      <c r="F6" s="362"/>
      <c r="G6" s="361">
        <v>43680000</v>
      </c>
      <c r="H6" s="362"/>
      <c r="I6" s="362"/>
      <c r="J6" s="362"/>
      <c r="K6" s="361">
        <v>3000000</v>
      </c>
      <c r="L6" s="362"/>
      <c r="M6" s="361">
        <v>5000000</v>
      </c>
      <c r="N6" s="361">
        <v>35680000</v>
      </c>
      <c r="O6" s="361"/>
      <c r="P6" s="361"/>
      <c r="Q6" s="361"/>
      <c r="R6" s="361"/>
      <c r="S6" s="361"/>
      <c r="T6" s="361"/>
      <c r="U6" s="361">
        <v>35680000</v>
      </c>
    </row>
    <row r="7" spans="1:21" ht="20.100000000000001" customHeight="1" x14ac:dyDescent="0.25">
      <c r="A7" s="359">
        <v>312</v>
      </c>
      <c r="B7" s="359" t="str">
        <f t="shared" si="0"/>
        <v>400</v>
      </c>
      <c r="C7" s="374">
        <v>312010400000000</v>
      </c>
      <c r="D7" s="360" t="s">
        <v>395</v>
      </c>
      <c r="E7" s="361">
        <v>44992000</v>
      </c>
      <c r="F7" s="362"/>
      <c r="G7" s="361">
        <v>44992000</v>
      </c>
      <c r="H7" s="362"/>
      <c r="I7" s="362"/>
      <c r="J7" s="362"/>
      <c r="K7" s="362"/>
      <c r="L7" s="362"/>
      <c r="M7" s="361">
        <v>4000000</v>
      </c>
      <c r="N7" s="361">
        <v>32992000</v>
      </c>
      <c r="O7" s="361"/>
      <c r="P7" s="361">
        <v>4000000</v>
      </c>
      <c r="Q7" s="361"/>
      <c r="R7" s="361">
        <v>4000000</v>
      </c>
      <c r="S7" s="361"/>
      <c r="T7" s="361"/>
      <c r="U7" s="361">
        <v>32992000</v>
      </c>
    </row>
    <row r="8" spans="1:21" ht="20.100000000000001" customHeight="1" x14ac:dyDescent="0.25">
      <c r="A8" s="359">
        <v>312</v>
      </c>
      <c r="B8" s="359" t="str">
        <f t="shared" si="0"/>
        <v>100</v>
      </c>
      <c r="C8" s="374">
        <v>312020100000000</v>
      </c>
      <c r="D8" s="360" t="s">
        <v>396</v>
      </c>
      <c r="E8" s="361">
        <v>49842000</v>
      </c>
      <c r="F8" s="362"/>
      <c r="G8" s="361">
        <v>49842000</v>
      </c>
      <c r="H8" s="362"/>
      <c r="I8" s="362"/>
      <c r="J8" s="361">
        <v>5307281</v>
      </c>
      <c r="K8" s="361">
        <v>5307281</v>
      </c>
      <c r="L8" s="361">
        <v>5307281</v>
      </c>
      <c r="M8" s="361">
        <v>5307281</v>
      </c>
      <c r="N8" s="362"/>
      <c r="O8" s="362">
        <v>5307281</v>
      </c>
      <c r="P8" s="362">
        <v>5307281</v>
      </c>
      <c r="Q8" s="362">
        <v>5307281</v>
      </c>
      <c r="R8" s="362">
        <v>5307281</v>
      </c>
      <c r="S8" s="362">
        <v>5307281</v>
      </c>
      <c r="T8" s="362">
        <v>2076471</v>
      </c>
      <c r="U8" s="362"/>
    </row>
    <row r="9" spans="1:21" ht="20.100000000000001" customHeight="1" x14ac:dyDescent="0.25">
      <c r="A9" s="359">
        <v>312</v>
      </c>
      <c r="B9" s="359" t="str">
        <f t="shared" si="0"/>
        <v>300</v>
      </c>
      <c r="C9" s="374">
        <v>312020300000000</v>
      </c>
      <c r="D9" s="360" t="s">
        <v>397</v>
      </c>
      <c r="E9" s="361">
        <v>31378000</v>
      </c>
      <c r="F9" s="362"/>
      <c r="G9" s="361">
        <v>31378000</v>
      </c>
      <c r="H9" s="362"/>
      <c r="I9" s="361">
        <v>1000000</v>
      </c>
      <c r="J9" s="361">
        <v>1000000</v>
      </c>
      <c r="K9" s="361">
        <v>1000000</v>
      </c>
      <c r="L9" s="361">
        <v>1000000</v>
      </c>
      <c r="M9" s="361">
        <v>1000000</v>
      </c>
      <c r="N9" s="361">
        <v>20378000</v>
      </c>
      <c r="O9" s="361">
        <v>1000000</v>
      </c>
      <c r="P9" s="361">
        <v>1000000</v>
      </c>
      <c r="Q9" s="361">
        <v>1000000</v>
      </c>
      <c r="R9" s="361">
        <v>1000000</v>
      </c>
      <c r="S9" s="361">
        <v>1000000</v>
      </c>
      <c r="T9" s="361">
        <v>1000000</v>
      </c>
      <c r="U9" s="361">
        <v>20378000</v>
      </c>
    </row>
    <row r="10" spans="1:21" ht="20.100000000000001" customHeight="1" x14ac:dyDescent="0.25">
      <c r="A10" s="359">
        <v>312</v>
      </c>
      <c r="B10" s="359" t="str">
        <f t="shared" si="0"/>
        <v>400</v>
      </c>
      <c r="C10" s="374">
        <v>312020400000000</v>
      </c>
      <c r="D10" s="360" t="s">
        <v>398</v>
      </c>
      <c r="E10" s="361">
        <v>5200000</v>
      </c>
      <c r="F10" s="362"/>
      <c r="G10" s="361">
        <v>5200000</v>
      </c>
      <c r="H10" s="362"/>
      <c r="I10" s="362"/>
      <c r="J10" s="361">
        <v>3000000</v>
      </c>
      <c r="K10" s="362"/>
      <c r="L10" s="361">
        <v>2200000</v>
      </c>
      <c r="M10" s="362"/>
      <c r="N10" s="362"/>
      <c r="O10" s="362"/>
      <c r="P10" s="362"/>
      <c r="Q10" s="362"/>
      <c r="R10" s="362"/>
      <c r="S10" s="362"/>
      <c r="T10" s="362"/>
      <c r="U10" s="362"/>
    </row>
    <row r="11" spans="1:21" ht="20.100000000000001" customHeight="1" x14ac:dyDescent="0.25">
      <c r="A11" s="359">
        <v>312</v>
      </c>
      <c r="B11" s="359" t="str">
        <f t="shared" si="0"/>
        <v>501</v>
      </c>
      <c r="C11" s="374">
        <v>312020501000000</v>
      </c>
      <c r="D11" s="360" t="s">
        <v>399</v>
      </c>
      <c r="E11" s="361">
        <v>501986000</v>
      </c>
      <c r="F11" s="362"/>
      <c r="G11" s="361">
        <v>501986000</v>
      </c>
      <c r="H11" s="362"/>
      <c r="I11" s="361">
        <v>6610940</v>
      </c>
      <c r="J11" s="361">
        <v>37507177</v>
      </c>
      <c r="K11" s="361">
        <v>37507177</v>
      </c>
      <c r="L11" s="361">
        <v>37507177</v>
      </c>
      <c r="M11" s="361">
        <v>37507177</v>
      </c>
      <c r="N11" s="361">
        <v>103212433</v>
      </c>
      <c r="O11" s="361">
        <v>37507177</v>
      </c>
      <c r="P11" s="361">
        <v>37507177</v>
      </c>
      <c r="Q11" s="361">
        <v>37507177</v>
      </c>
      <c r="R11" s="361">
        <v>37507177</v>
      </c>
      <c r="S11" s="361">
        <v>37507177</v>
      </c>
      <c r="T11" s="361">
        <v>54598034</v>
      </c>
      <c r="U11" s="361">
        <v>103212433</v>
      </c>
    </row>
    <row r="12" spans="1:21" ht="20.100000000000001" customHeight="1" x14ac:dyDescent="0.25">
      <c r="A12" s="359">
        <v>312</v>
      </c>
      <c r="B12" s="359" t="str">
        <f t="shared" si="0"/>
        <v>601</v>
      </c>
      <c r="C12" s="374">
        <v>312020601000000</v>
      </c>
      <c r="D12" s="360" t="s">
        <v>400</v>
      </c>
      <c r="E12" s="361">
        <v>48609000</v>
      </c>
      <c r="F12" s="362"/>
      <c r="G12" s="361">
        <v>48609000</v>
      </c>
      <c r="H12" s="362"/>
      <c r="I12" s="362"/>
      <c r="J12" s="362"/>
      <c r="K12" s="361">
        <v>48609000</v>
      </c>
      <c r="L12" s="362"/>
      <c r="M12" s="362"/>
      <c r="N12" s="362"/>
      <c r="O12" s="362"/>
      <c r="P12" s="362"/>
      <c r="Q12" s="362"/>
      <c r="R12" s="362"/>
      <c r="S12" s="362"/>
      <c r="T12" s="362"/>
      <c r="U12" s="362"/>
    </row>
    <row r="13" spans="1:21" ht="20.100000000000001" customHeight="1" x14ac:dyDescent="0.25">
      <c r="A13" s="359">
        <v>312</v>
      </c>
      <c r="B13" s="359" t="str">
        <f t="shared" si="0"/>
        <v>604</v>
      </c>
      <c r="C13" s="374">
        <v>312020604000000</v>
      </c>
      <c r="D13" s="360" t="s">
        <v>401</v>
      </c>
      <c r="E13" s="361">
        <v>17390000</v>
      </c>
      <c r="F13" s="362"/>
      <c r="G13" s="361">
        <v>17390000</v>
      </c>
      <c r="H13" s="362"/>
      <c r="I13" s="362"/>
      <c r="J13" s="362"/>
      <c r="K13" s="361">
        <v>17390000</v>
      </c>
      <c r="L13" s="362"/>
      <c r="M13" s="362"/>
      <c r="N13" s="362"/>
      <c r="O13" s="362"/>
      <c r="P13" s="362"/>
      <c r="Q13" s="362"/>
      <c r="R13" s="362"/>
      <c r="S13" s="362"/>
      <c r="T13" s="362"/>
      <c r="U13" s="362"/>
    </row>
    <row r="14" spans="1:21" ht="20.100000000000001" customHeight="1" x14ac:dyDescent="0.25">
      <c r="A14" s="359">
        <v>312</v>
      </c>
      <c r="B14" s="359" t="str">
        <f t="shared" si="0"/>
        <v>605</v>
      </c>
      <c r="C14" s="374">
        <v>312020605000000</v>
      </c>
      <c r="D14" s="360" t="s">
        <v>402</v>
      </c>
      <c r="E14" s="361">
        <v>72744000</v>
      </c>
      <c r="F14" s="362"/>
      <c r="G14" s="361">
        <v>72744000</v>
      </c>
      <c r="H14" s="362"/>
      <c r="I14" s="361">
        <v>12124000</v>
      </c>
      <c r="J14" s="361">
        <v>6062000</v>
      </c>
      <c r="K14" s="361">
        <v>6062000</v>
      </c>
      <c r="L14" s="361">
        <v>6062000</v>
      </c>
      <c r="M14" s="361">
        <v>6062000</v>
      </c>
      <c r="N14" s="362"/>
      <c r="O14" s="362">
        <v>6062000</v>
      </c>
      <c r="P14" s="362">
        <v>6062000</v>
      </c>
      <c r="Q14" s="362">
        <v>6062000</v>
      </c>
      <c r="R14" s="362">
        <v>6062000</v>
      </c>
      <c r="S14" s="362">
        <v>6062000</v>
      </c>
      <c r="T14" s="362">
        <v>6062000</v>
      </c>
      <c r="U14" s="362"/>
    </row>
    <row r="15" spans="1:21" ht="20.100000000000001" customHeight="1" x14ac:dyDescent="0.25">
      <c r="A15" s="359">
        <v>312</v>
      </c>
      <c r="B15" s="359" t="str">
        <f t="shared" si="0"/>
        <v>801</v>
      </c>
      <c r="C15" s="374">
        <v>312020801000000</v>
      </c>
      <c r="D15" s="360" t="s">
        <v>403</v>
      </c>
      <c r="E15" s="361">
        <v>31600000</v>
      </c>
      <c r="F15" s="362"/>
      <c r="G15" s="361">
        <v>31600000</v>
      </c>
      <c r="H15" s="362"/>
      <c r="I15" s="361">
        <v>3000000</v>
      </c>
      <c r="J15" s="361">
        <v>3000000</v>
      </c>
      <c r="K15" s="361">
        <v>3000000</v>
      </c>
      <c r="L15" s="361">
        <v>3000000</v>
      </c>
      <c r="M15" s="361">
        <v>3000000</v>
      </c>
      <c r="N15" s="362"/>
      <c r="O15" s="362">
        <v>3000000</v>
      </c>
      <c r="P15" s="362">
        <v>3000000</v>
      </c>
      <c r="Q15" s="362">
        <v>3000000</v>
      </c>
      <c r="R15" s="362">
        <v>3000000</v>
      </c>
      <c r="S15" s="362">
        <v>3000000</v>
      </c>
      <c r="T15" s="362">
        <v>1600000</v>
      </c>
      <c r="U15" s="362"/>
    </row>
    <row r="16" spans="1:21" ht="20.100000000000001" customHeight="1" x14ac:dyDescent="0.25">
      <c r="A16" s="359">
        <v>312</v>
      </c>
      <c r="B16" s="359" t="str">
        <f t="shared" si="0"/>
        <v>802</v>
      </c>
      <c r="C16" s="374">
        <v>312020802000000</v>
      </c>
      <c r="D16" s="360" t="s">
        <v>404</v>
      </c>
      <c r="E16" s="361">
        <v>15425000</v>
      </c>
      <c r="F16" s="362"/>
      <c r="G16" s="361">
        <v>15425000</v>
      </c>
      <c r="H16" s="362"/>
      <c r="I16" s="361">
        <v>2600000</v>
      </c>
      <c r="J16" s="362"/>
      <c r="K16" s="361">
        <v>2600000</v>
      </c>
      <c r="L16" s="362"/>
      <c r="M16" s="361">
        <v>2600000</v>
      </c>
      <c r="N16" s="362"/>
      <c r="O16" s="362"/>
      <c r="P16" s="362">
        <v>2600000</v>
      </c>
      <c r="Q16" s="362"/>
      <c r="R16" s="362">
        <v>2600000</v>
      </c>
      <c r="S16" s="362"/>
      <c r="T16" s="362">
        <v>2425000</v>
      </c>
      <c r="U16" s="362"/>
    </row>
    <row r="17" spans="1:21" ht="20.100000000000001" customHeight="1" x14ac:dyDescent="0.25">
      <c r="A17" s="359">
        <v>312</v>
      </c>
      <c r="B17" s="359" t="str">
        <f t="shared" si="0"/>
        <v>803</v>
      </c>
      <c r="C17" s="374">
        <v>312020803000000</v>
      </c>
      <c r="D17" s="360" t="s">
        <v>405</v>
      </c>
      <c r="E17" s="361">
        <v>8424000</v>
      </c>
      <c r="F17" s="362"/>
      <c r="G17" s="361">
        <v>8424000</v>
      </c>
      <c r="H17" s="362"/>
      <c r="I17" s="361">
        <v>700000</v>
      </c>
      <c r="J17" s="361">
        <v>700000</v>
      </c>
      <c r="K17" s="361">
        <v>700000</v>
      </c>
      <c r="L17" s="361">
        <v>700000</v>
      </c>
      <c r="M17" s="361">
        <v>700000</v>
      </c>
      <c r="N17" s="362"/>
      <c r="O17" s="362">
        <v>700000</v>
      </c>
      <c r="P17" s="362">
        <v>700000</v>
      </c>
      <c r="Q17" s="362">
        <v>700000</v>
      </c>
      <c r="R17" s="362">
        <v>700000</v>
      </c>
      <c r="S17" s="362">
        <v>700000</v>
      </c>
      <c r="T17" s="362">
        <v>1424000</v>
      </c>
      <c r="U17" s="362"/>
    </row>
    <row r="18" spans="1:21" ht="20.100000000000001" customHeight="1" x14ac:dyDescent="0.25">
      <c r="A18" s="359">
        <v>312</v>
      </c>
      <c r="B18" s="359" t="str">
        <f t="shared" si="0"/>
        <v>804</v>
      </c>
      <c r="C18" s="374">
        <v>312020804000000</v>
      </c>
      <c r="D18" s="360" t="s">
        <v>406</v>
      </c>
      <c r="E18" s="361">
        <v>40440000</v>
      </c>
      <c r="F18" s="362"/>
      <c r="G18" s="361">
        <v>40440000</v>
      </c>
      <c r="H18" s="362"/>
      <c r="I18" s="361">
        <v>3000000</v>
      </c>
      <c r="J18" s="361">
        <v>3000000</v>
      </c>
      <c r="K18" s="361">
        <v>3000000</v>
      </c>
      <c r="L18" s="361">
        <v>3000000</v>
      </c>
      <c r="M18" s="361">
        <v>6000000</v>
      </c>
      <c r="N18" s="362"/>
      <c r="O18" s="362">
        <v>3000000</v>
      </c>
      <c r="P18" s="362">
        <v>3000000</v>
      </c>
      <c r="Q18" s="362">
        <v>3000000</v>
      </c>
      <c r="R18" s="362">
        <v>3000000</v>
      </c>
      <c r="S18" s="362">
        <v>3000000</v>
      </c>
      <c r="T18" s="362">
        <v>7440000</v>
      </c>
      <c r="U18" s="362"/>
    </row>
    <row r="19" spans="1:21" ht="20.100000000000001" customHeight="1" x14ac:dyDescent="0.25">
      <c r="A19" s="359">
        <v>312</v>
      </c>
      <c r="B19" s="359" t="str">
        <f t="shared" si="0"/>
        <v>100</v>
      </c>
      <c r="C19" s="374">
        <v>312021100000000</v>
      </c>
      <c r="D19" s="360" t="s">
        <v>407</v>
      </c>
      <c r="E19" s="361">
        <v>5720000</v>
      </c>
      <c r="F19" s="362"/>
      <c r="G19" s="361">
        <v>5720000</v>
      </c>
      <c r="H19" s="362"/>
      <c r="I19" s="362"/>
      <c r="J19" s="362"/>
      <c r="K19" s="362"/>
      <c r="L19" s="362"/>
      <c r="M19" s="362"/>
      <c r="N19" s="361">
        <v>5720000</v>
      </c>
      <c r="O19" s="361"/>
      <c r="P19" s="361"/>
      <c r="Q19" s="361"/>
      <c r="R19" s="361"/>
      <c r="S19" s="361"/>
      <c r="T19" s="361"/>
      <c r="U19" s="361">
        <v>5720000</v>
      </c>
    </row>
    <row r="20" spans="1:21" ht="20.100000000000001" customHeight="1" x14ac:dyDescent="0.25">
      <c r="A20" s="359">
        <v>312</v>
      </c>
      <c r="B20" s="359" t="str">
        <f t="shared" si="0"/>
        <v>900</v>
      </c>
      <c r="C20" s="374">
        <v>312039900000000</v>
      </c>
      <c r="D20" s="360" t="s">
        <v>408</v>
      </c>
      <c r="E20" s="361">
        <v>5200000</v>
      </c>
      <c r="F20" s="362"/>
      <c r="G20" s="361">
        <v>5200000</v>
      </c>
      <c r="H20" s="362"/>
      <c r="I20" s="362"/>
      <c r="J20" s="362"/>
      <c r="K20" s="362"/>
      <c r="L20" s="362"/>
      <c r="M20" s="361">
        <v>3000000</v>
      </c>
      <c r="N20" s="362"/>
      <c r="O20" s="362"/>
      <c r="P20" s="362"/>
      <c r="Q20" s="362"/>
      <c r="R20" s="362"/>
      <c r="S20" s="362"/>
      <c r="T20" s="362">
        <v>2200000</v>
      </c>
      <c r="U20" s="362"/>
    </row>
    <row r="21" spans="1:21" ht="20.100000000000001" hidden="1" customHeight="1" x14ac:dyDescent="0.25">
      <c r="A21" s="359">
        <v>318</v>
      </c>
      <c r="B21" s="359" t="str">
        <f t="shared" si="0"/>
        <v/>
      </c>
      <c r="C21" s="374">
        <v>318020102000000</v>
      </c>
      <c r="D21" s="360" t="s">
        <v>393</v>
      </c>
      <c r="E21" s="361">
        <v>73435000</v>
      </c>
      <c r="F21" s="362"/>
      <c r="G21" s="361">
        <v>73435000</v>
      </c>
      <c r="H21" s="362"/>
      <c r="I21" s="361">
        <v>10414048</v>
      </c>
      <c r="J21" s="361">
        <v>31659957</v>
      </c>
      <c r="K21" s="361">
        <v>10278953</v>
      </c>
      <c r="L21" s="361">
        <v>436950</v>
      </c>
      <c r="M21" s="362"/>
      <c r="N21" s="362"/>
      <c r="O21" s="362"/>
      <c r="P21" s="362"/>
      <c r="Q21" s="362"/>
      <c r="R21" s="362"/>
      <c r="S21" s="362"/>
      <c r="T21" s="362">
        <v>20645092</v>
      </c>
      <c r="U21" s="362"/>
    </row>
    <row r="22" spans="1:21" ht="20.100000000000001" hidden="1" customHeight="1" x14ac:dyDescent="0.25">
      <c r="A22" s="359">
        <v>318</v>
      </c>
      <c r="B22" s="359" t="str">
        <f t="shared" si="0"/>
        <v/>
      </c>
      <c r="C22" s="374">
        <v>318020103000000</v>
      </c>
      <c r="D22" s="360" t="s">
        <v>394</v>
      </c>
      <c r="E22" s="361">
        <v>29902000</v>
      </c>
      <c r="F22" s="362"/>
      <c r="G22" s="361">
        <v>29902000</v>
      </c>
      <c r="H22" s="362"/>
      <c r="I22" s="361">
        <v>1500000</v>
      </c>
      <c r="J22" s="361">
        <v>1500000</v>
      </c>
      <c r="K22" s="361">
        <v>1500000</v>
      </c>
      <c r="L22" s="361">
        <v>1500000</v>
      </c>
      <c r="M22" s="361">
        <v>1500000</v>
      </c>
      <c r="N22" s="362"/>
      <c r="O22" s="362">
        <v>1500000</v>
      </c>
      <c r="P22" s="362">
        <v>1500000</v>
      </c>
      <c r="Q22" s="362">
        <v>1500000</v>
      </c>
      <c r="R22" s="362">
        <v>1500000</v>
      </c>
      <c r="S22" s="362">
        <v>1500000</v>
      </c>
      <c r="T22" s="362">
        <v>14902000</v>
      </c>
      <c r="U22" s="362"/>
    </row>
    <row r="23" spans="1:21" ht="20.100000000000001" hidden="1" customHeight="1" x14ac:dyDescent="0.25">
      <c r="A23" s="359">
        <v>318</v>
      </c>
      <c r="B23" s="359" t="str">
        <f t="shared" si="0"/>
        <v/>
      </c>
      <c r="C23" s="374">
        <v>318020104000000</v>
      </c>
      <c r="D23" s="360" t="s">
        <v>395</v>
      </c>
      <c r="E23" s="361">
        <v>20456000</v>
      </c>
      <c r="F23" s="362"/>
      <c r="G23" s="361">
        <v>20456000</v>
      </c>
      <c r="H23" s="362"/>
      <c r="I23" s="361">
        <v>4100000</v>
      </c>
      <c r="J23" s="361">
        <v>4000000</v>
      </c>
      <c r="K23" s="361">
        <v>1135204</v>
      </c>
      <c r="L23" s="361">
        <v>2676923</v>
      </c>
      <c r="M23" s="362"/>
      <c r="N23" s="362"/>
      <c r="O23" s="362"/>
      <c r="P23" s="362"/>
      <c r="Q23" s="362"/>
      <c r="R23" s="362"/>
      <c r="S23" s="362"/>
      <c r="T23" s="362">
        <v>8543873</v>
      </c>
      <c r="U23" s="362"/>
    </row>
    <row r="24" spans="1:21" ht="20.100000000000001" hidden="1" customHeight="1" x14ac:dyDescent="0.25">
      <c r="A24" s="359">
        <v>318</v>
      </c>
      <c r="B24" s="359" t="str">
        <f t="shared" si="0"/>
        <v/>
      </c>
      <c r="C24" s="374">
        <v>318020201000000</v>
      </c>
      <c r="D24" s="360" t="s">
        <v>396</v>
      </c>
      <c r="E24" s="361">
        <v>5308000</v>
      </c>
      <c r="F24" s="362"/>
      <c r="G24" s="361">
        <v>5308000</v>
      </c>
      <c r="H24" s="362"/>
      <c r="I24" s="361">
        <v>5307281</v>
      </c>
      <c r="J24" s="362"/>
      <c r="K24" s="362"/>
      <c r="L24" s="362"/>
      <c r="M24" s="362"/>
      <c r="N24" s="362"/>
      <c r="O24" s="362"/>
      <c r="P24" s="362"/>
      <c r="Q24" s="362"/>
      <c r="R24" s="362"/>
      <c r="S24" s="362"/>
      <c r="T24" s="362">
        <v>719</v>
      </c>
      <c r="U24" s="362"/>
    </row>
    <row r="25" spans="1:21" ht="20.100000000000001" hidden="1" customHeight="1" x14ac:dyDescent="0.25">
      <c r="A25" s="359">
        <v>318</v>
      </c>
      <c r="B25" s="359" t="str">
        <f t="shared" si="0"/>
        <v/>
      </c>
      <c r="C25" s="374">
        <v>318020203000000</v>
      </c>
      <c r="D25" s="360" t="s">
        <v>397</v>
      </c>
      <c r="E25" s="361">
        <v>15847000</v>
      </c>
      <c r="F25" s="362"/>
      <c r="G25" s="361">
        <v>15847000</v>
      </c>
      <c r="H25" s="362"/>
      <c r="I25" s="362"/>
      <c r="J25" s="361">
        <v>6744000</v>
      </c>
      <c r="K25" s="362"/>
      <c r="L25" s="362"/>
      <c r="M25" s="362"/>
      <c r="N25" s="362"/>
      <c r="O25" s="362"/>
      <c r="P25" s="362"/>
      <c r="Q25" s="362"/>
      <c r="R25" s="362"/>
      <c r="S25" s="362"/>
      <c r="T25" s="362">
        <v>9103000</v>
      </c>
      <c r="U25" s="362"/>
    </row>
    <row r="26" spans="1:21" ht="20.100000000000001" hidden="1" customHeight="1" x14ac:dyDescent="0.25">
      <c r="A26" s="359">
        <v>318</v>
      </c>
      <c r="B26" s="359" t="str">
        <f t="shared" si="0"/>
        <v/>
      </c>
      <c r="C26" s="374">
        <v>318020205000100</v>
      </c>
      <c r="D26" s="360" t="s">
        <v>399</v>
      </c>
      <c r="E26" s="361">
        <v>308785000</v>
      </c>
      <c r="F26" s="362"/>
      <c r="G26" s="361">
        <v>308785000</v>
      </c>
      <c r="H26" s="362"/>
      <c r="I26" s="361">
        <v>29110457</v>
      </c>
      <c r="J26" s="361">
        <v>14926025</v>
      </c>
      <c r="K26" s="361">
        <v>7700000</v>
      </c>
      <c r="L26" s="361">
        <v>11414000</v>
      </c>
      <c r="M26" s="361">
        <v>7835239</v>
      </c>
      <c r="N26" s="362"/>
      <c r="O26" s="362">
        <v>4414000</v>
      </c>
      <c r="P26" s="362">
        <v>700000</v>
      </c>
      <c r="Q26" s="362">
        <v>4779275</v>
      </c>
      <c r="R26" s="362">
        <v>700000</v>
      </c>
      <c r="S26" s="362">
        <v>3700000</v>
      </c>
      <c r="T26" s="362">
        <v>223506004</v>
      </c>
      <c r="U26" s="362"/>
    </row>
    <row r="27" spans="1:21" ht="20.100000000000001" hidden="1" customHeight="1" x14ac:dyDescent="0.25">
      <c r="A27" s="359">
        <v>318</v>
      </c>
      <c r="B27" s="359" t="str">
        <f t="shared" si="0"/>
        <v/>
      </c>
      <c r="C27" s="374">
        <v>318020206000100</v>
      </c>
      <c r="D27" s="360" t="s">
        <v>400</v>
      </c>
      <c r="E27" s="361">
        <v>93000</v>
      </c>
      <c r="F27" s="362"/>
      <c r="G27" s="361">
        <v>93000</v>
      </c>
      <c r="H27" s="362"/>
      <c r="I27" s="362"/>
      <c r="J27" s="361">
        <v>93000</v>
      </c>
      <c r="K27" s="362"/>
      <c r="L27" s="362"/>
      <c r="M27" s="362"/>
      <c r="N27" s="362"/>
      <c r="O27" s="362"/>
      <c r="P27" s="362"/>
      <c r="Q27" s="362"/>
      <c r="R27" s="362"/>
      <c r="S27" s="362"/>
      <c r="T27" s="362"/>
      <c r="U27" s="362"/>
    </row>
    <row r="28" spans="1:21" ht="20.100000000000001" hidden="1" customHeight="1" x14ac:dyDescent="0.25">
      <c r="A28" s="359">
        <v>318</v>
      </c>
      <c r="B28" s="359" t="str">
        <f t="shared" si="0"/>
        <v/>
      </c>
      <c r="C28" s="374">
        <v>318020208000100</v>
      </c>
      <c r="D28" s="360" t="s">
        <v>403</v>
      </c>
      <c r="E28" s="361">
        <v>8665000</v>
      </c>
      <c r="F28" s="362"/>
      <c r="G28" s="361">
        <v>8665000</v>
      </c>
      <c r="H28" s="362"/>
      <c r="I28" s="362"/>
      <c r="J28" s="362"/>
      <c r="K28" s="362"/>
      <c r="L28" s="362"/>
      <c r="M28" s="362"/>
      <c r="N28" s="362"/>
      <c r="O28" s="362"/>
      <c r="P28" s="362"/>
      <c r="Q28" s="362"/>
      <c r="R28" s="362"/>
      <c r="S28" s="362"/>
      <c r="T28" s="362">
        <v>8665000</v>
      </c>
      <c r="U28" s="362"/>
    </row>
    <row r="29" spans="1:21" ht="20.100000000000001" hidden="1" customHeight="1" x14ac:dyDescent="0.25">
      <c r="A29" s="359">
        <v>318</v>
      </c>
      <c r="B29" s="359" t="str">
        <f t="shared" si="0"/>
        <v/>
      </c>
      <c r="C29" s="374">
        <v>318020208000200</v>
      </c>
      <c r="D29" s="360" t="s">
        <v>409</v>
      </c>
      <c r="E29" s="361">
        <v>6707000</v>
      </c>
      <c r="F29" s="362"/>
      <c r="G29" s="361">
        <v>6707000</v>
      </c>
      <c r="H29" s="362"/>
      <c r="I29" s="362"/>
      <c r="J29" s="362"/>
      <c r="K29" s="362"/>
      <c r="L29" s="362"/>
      <c r="M29" s="362"/>
      <c r="N29" s="362"/>
      <c r="O29" s="362"/>
      <c r="P29" s="362"/>
      <c r="Q29" s="362"/>
      <c r="R29" s="362"/>
      <c r="S29" s="362"/>
      <c r="T29" s="362">
        <v>6707000</v>
      </c>
      <c r="U29" s="362"/>
    </row>
    <row r="30" spans="1:21" ht="20.100000000000001" hidden="1" customHeight="1" x14ac:dyDescent="0.25">
      <c r="A30" s="359">
        <v>318</v>
      </c>
      <c r="B30" s="359" t="str">
        <f t="shared" si="0"/>
        <v/>
      </c>
      <c r="C30" s="374">
        <v>318020208000300</v>
      </c>
      <c r="D30" s="360" t="s">
        <v>405</v>
      </c>
      <c r="E30" s="361">
        <v>3602000</v>
      </c>
      <c r="F30" s="362"/>
      <c r="G30" s="361">
        <v>3602000</v>
      </c>
      <c r="H30" s="362"/>
      <c r="I30" s="362"/>
      <c r="J30" s="362"/>
      <c r="K30" s="362"/>
      <c r="L30" s="362"/>
      <c r="M30" s="362"/>
      <c r="N30" s="362"/>
      <c r="O30" s="362"/>
      <c r="P30" s="362"/>
      <c r="Q30" s="362"/>
      <c r="R30" s="362"/>
      <c r="S30" s="362"/>
      <c r="T30" s="362">
        <v>3602000</v>
      </c>
      <c r="U30" s="362"/>
    </row>
    <row r="31" spans="1:21" ht="20.100000000000001" hidden="1" customHeight="1" x14ac:dyDescent="0.25">
      <c r="A31" s="359">
        <v>318</v>
      </c>
      <c r="B31" s="359" t="str">
        <f t="shared" si="0"/>
        <v/>
      </c>
      <c r="C31" s="374">
        <v>318020208000400</v>
      </c>
      <c r="D31" s="360" t="s">
        <v>406</v>
      </c>
      <c r="E31" s="361">
        <v>18778000</v>
      </c>
      <c r="F31" s="362"/>
      <c r="G31" s="361">
        <v>18778000</v>
      </c>
      <c r="H31" s="362"/>
      <c r="I31" s="362"/>
      <c r="J31" s="362"/>
      <c r="K31" s="362"/>
      <c r="L31" s="362"/>
      <c r="M31" s="362"/>
      <c r="N31" s="362"/>
      <c r="O31" s="362"/>
      <c r="P31" s="362"/>
      <c r="Q31" s="362"/>
      <c r="R31" s="362"/>
      <c r="S31" s="362"/>
      <c r="T31" s="362">
        <v>18778000</v>
      </c>
      <c r="U31" s="362"/>
    </row>
    <row r="32" spans="1:21" ht="20.100000000000001" hidden="1" customHeight="1" x14ac:dyDescent="0.25">
      <c r="A32" s="359">
        <v>318</v>
      </c>
      <c r="B32" s="359" t="str">
        <f t="shared" si="0"/>
        <v/>
      </c>
      <c r="C32" s="374">
        <v>318020399000000</v>
      </c>
      <c r="D32" s="360" t="s">
        <v>408</v>
      </c>
      <c r="E32" s="361">
        <v>714000</v>
      </c>
      <c r="F32" s="362"/>
      <c r="G32" s="361">
        <v>714000</v>
      </c>
      <c r="H32" s="362"/>
      <c r="I32" s="362"/>
      <c r="J32" s="361">
        <v>714000</v>
      </c>
      <c r="K32" s="362"/>
      <c r="L32" s="362"/>
      <c r="M32" s="362"/>
      <c r="N32" s="362"/>
      <c r="O32" s="362"/>
      <c r="P32" s="362"/>
      <c r="Q32" s="362"/>
      <c r="R32" s="362"/>
      <c r="S32" s="362"/>
      <c r="T32" s="362"/>
      <c r="U32" s="362"/>
    </row>
    <row r="33" spans="1:21" ht="20.100000000000001" hidden="1" customHeight="1" x14ac:dyDescent="0.25">
      <c r="A33" s="359">
        <v>331</v>
      </c>
      <c r="B33" s="359" t="str">
        <f t="shared" si="0"/>
        <v>1314</v>
      </c>
      <c r="C33" s="374">
        <v>331150102131400</v>
      </c>
      <c r="D33" s="360" t="s">
        <v>410</v>
      </c>
      <c r="E33" s="361">
        <v>380000000</v>
      </c>
      <c r="F33" s="362"/>
      <c r="G33" s="361">
        <v>380000000</v>
      </c>
      <c r="H33" s="362"/>
      <c r="I33" s="362"/>
      <c r="J33" s="362"/>
      <c r="K33" s="362"/>
      <c r="L33" s="361">
        <v>50000000</v>
      </c>
      <c r="M33" s="362"/>
      <c r="N33" s="361">
        <v>230000000</v>
      </c>
      <c r="O33" s="361">
        <v>50000000</v>
      </c>
      <c r="P33" s="361"/>
      <c r="Q33" s="361">
        <v>50000000</v>
      </c>
      <c r="R33" s="361"/>
      <c r="S33" s="361"/>
      <c r="T33" s="361"/>
      <c r="U33" s="361">
        <v>230000000</v>
      </c>
    </row>
    <row r="34" spans="1:21" ht="20.100000000000001" hidden="1" customHeight="1" x14ac:dyDescent="0.25">
      <c r="A34" s="359">
        <v>331</v>
      </c>
      <c r="B34" s="359" t="str">
        <f t="shared" si="0"/>
        <v>1315</v>
      </c>
      <c r="C34" s="374">
        <v>331150103131500</v>
      </c>
      <c r="D34" s="360" t="s">
        <v>411</v>
      </c>
      <c r="E34" s="361">
        <v>4283510000</v>
      </c>
      <c r="F34" s="362"/>
      <c r="G34" s="361">
        <v>4283510000</v>
      </c>
      <c r="H34" s="362"/>
      <c r="I34" s="361">
        <v>37188000</v>
      </c>
      <c r="J34" s="361">
        <v>337188000</v>
      </c>
      <c r="K34" s="361">
        <v>337188000</v>
      </c>
      <c r="L34" s="361">
        <v>337188000</v>
      </c>
      <c r="M34" s="361">
        <v>337188000</v>
      </c>
      <c r="N34" s="361">
        <v>874442000</v>
      </c>
      <c r="O34" s="361">
        <v>337188000</v>
      </c>
      <c r="P34" s="361">
        <v>337188000</v>
      </c>
      <c r="Q34" s="361">
        <v>337188000</v>
      </c>
      <c r="R34" s="361">
        <v>337188000</v>
      </c>
      <c r="S34" s="361">
        <v>337188000</v>
      </c>
      <c r="T34" s="361">
        <v>337188000</v>
      </c>
      <c r="U34" s="361">
        <v>874442000</v>
      </c>
    </row>
    <row r="35" spans="1:21" ht="20.100000000000001" hidden="1" customHeight="1" x14ac:dyDescent="0.25">
      <c r="A35" s="359">
        <v>331</v>
      </c>
      <c r="B35" s="359" t="str">
        <f t="shared" si="0"/>
        <v>1316</v>
      </c>
      <c r="C35" s="374">
        <v>331150103131600</v>
      </c>
      <c r="D35" s="360" t="s">
        <v>412</v>
      </c>
      <c r="E35" s="361">
        <v>380000000</v>
      </c>
      <c r="F35" s="362"/>
      <c r="G35" s="361">
        <v>380000000</v>
      </c>
      <c r="H35" s="362"/>
      <c r="I35" s="362"/>
      <c r="J35" s="362"/>
      <c r="K35" s="362"/>
      <c r="L35" s="362"/>
      <c r="M35" s="361">
        <v>30000000</v>
      </c>
      <c r="N35" s="361">
        <v>320000000</v>
      </c>
      <c r="O35" s="361"/>
      <c r="P35" s="361">
        <v>30000000</v>
      </c>
      <c r="Q35" s="361"/>
      <c r="R35" s="361"/>
      <c r="S35" s="361"/>
      <c r="T35" s="361"/>
      <c r="U35" s="361">
        <v>320000000</v>
      </c>
    </row>
    <row r="36" spans="1:21" ht="20.100000000000001" hidden="1" customHeight="1" x14ac:dyDescent="0.25">
      <c r="A36" s="359">
        <v>331</v>
      </c>
      <c r="B36" s="359" t="str">
        <f t="shared" si="0"/>
        <v>1317</v>
      </c>
      <c r="C36" s="374">
        <v>331150107131700</v>
      </c>
      <c r="D36" s="360" t="s">
        <v>413</v>
      </c>
      <c r="E36" s="361">
        <v>180000000</v>
      </c>
      <c r="F36" s="362"/>
      <c r="G36" s="361">
        <v>180000000</v>
      </c>
      <c r="H36" s="362"/>
      <c r="I36" s="362"/>
      <c r="J36" s="362"/>
      <c r="K36" s="362"/>
      <c r="L36" s="362"/>
      <c r="M36" s="361">
        <v>30000000</v>
      </c>
      <c r="N36" s="362"/>
      <c r="O36" s="362"/>
      <c r="P36" s="362"/>
      <c r="Q36" s="362">
        <v>150000000</v>
      </c>
      <c r="R36" s="362"/>
      <c r="S36" s="362"/>
      <c r="T36" s="362"/>
      <c r="U36" s="362"/>
    </row>
    <row r="37" spans="1:21" ht="20.100000000000001" hidden="1" customHeight="1" x14ac:dyDescent="0.25">
      <c r="A37" s="359">
        <v>331</v>
      </c>
      <c r="B37" s="359" t="str">
        <f t="shared" si="0"/>
        <v>1318</v>
      </c>
      <c r="C37" s="374">
        <v>331150111131800</v>
      </c>
      <c r="D37" s="360" t="s">
        <v>414</v>
      </c>
      <c r="E37" s="361">
        <v>1530000000</v>
      </c>
      <c r="F37" s="362"/>
      <c r="G37" s="361">
        <v>1530000000</v>
      </c>
      <c r="H37" s="362"/>
      <c r="I37" s="362"/>
      <c r="J37" s="362"/>
      <c r="K37" s="362"/>
      <c r="L37" s="362"/>
      <c r="M37" s="362"/>
      <c r="N37" s="361">
        <v>1035000000</v>
      </c>
      <c r="O37" s="361"/>
      <c r="P37" s="361">
        <v>54000000</v>
      </c>
      <c r="Q37" s="361">
        <v>76500000</v>
      </c>
      <c r="R37" s="361">
        <v>121500000</v>
      </c>
      <c r="S37" s="361">
        <v>121500000</v>
      </c>
      <c r="T37" s="361">
        <v>121500000</v>
      </c>
      <c r="U37" s="361">
        <v>1035000000</v>
      </c>
    </row>
    <row r="38" spans="1:21" ht="20.100000000000001" hidden="1" customHeight="1" x14ac:dyDescent="0.25">
      <c r="A38" s="359">
        <v>331</v>
      </c>
      <c r="B38" s="359" t="str">
        <f t="shared" si="0"/>
        <v>1319</v>
      </c>
      <c r="C38" s="374">
        <v>331150215131900</v>
      </c>
      <c r="D38" s="360" t="s">
        <v>415</v>
      </c>
      <c r="E38" s="361">
        <v>270877000</v>
      </c>
      <c r="F38" s="362"/>
      <c r="G38" s="361">
        <v>270877000</v>
      </c>
      <c r="H38" s="362"/>
      <c r="I38" s="362"/>
      <c r="J38" s="362"/>
      <c r="K38" s="362"/>
      <c r="L38" s="362"/>
      <c r="M38" s="362"/>
      <c r="N38" s="361">
        <v>220877000</v>
      </c>
      <c r="O38" s="361"/>
      <c r="P38" s="361">
        <v>50000000</v>
      </c>
      <c r="Q38" s="361"/>
      <c r="R38" s="361"/>
      <c r="S38" s="361"/>
      <c r="T38" s="361"/>
      <c r="U38" s="361">
        <v>220877000</v>
      </c>
    </row>
    <row r="39" spans="1:21" ht="20.100000000000001" hidden="1" customHeight="1" x14ac:dyDescent="0.25">
      <c r="A39" s="359">
        <v>331</v>
      </c>
      <c r="B39" s="359" t="str">
        <f t="shared" si="0"/>
        <v>1320</v>
      </c>
      <c r="C39" s="374">
        <v>331150217132000</v>
      </c>
      <c r="D39" s="360" t="s">
        <v>416</v>
      </c>
      <c r="E39" s="361">
        <v>2677194000</v>
      </c>
      <c r="F39" s="362"/>
      <c r="G39" s="361">
        <v>2677194000</v>
      </c>
      <c r="H39" s="362"/>
      <c r="I39" s="362"/>
      <c r="J39" s="362"/>
      <c r="K39" s="362"/>
      <c r="L39" s="362"/>
      <c r="M39" s="361">
        <v>267719400</v>
      </c>
      <c r="N39" s="362"/>
      <c r="O39" s="362">
        <v>535438800</v>
      </c>
      <c r="P39" s="362">
        <v>535438800</v>
      </c>
      <c r="Q39" s="362">
        <v>535438800</v>
      </c>
      <c r="R39" s="362">
        <v>803158200</v>
      </c>
      <c r="S39" s="362"/>
      <c r="T39" s="362"/>
      <c r="U39" s="362"/>
    </row>
    <row r="40" spans="1:21" ht="20.100000000000001" hidden="1" customHeight="1" x14ac:dyDescent="0.25">
      <c r="A40" s="359">
        <v>331</v>
      </c>
      <c r="B40" s="359" t="str">
        <f t="shared" si="0"/>
        <v>1321</v>
      </c>
      <c r="C40" s="374">
        <v>331150217132100</v>
      </c>
      <c r="D40" s="360" t="s">
        <v>417</v>
      </c>
      <c r="E40" s="361">
        <v>330000000</v>
      </c>
      <c r="F40" s="362"/>
      <c r="G40" s="361">
        <v>330000000</v>
      </c>
      <c r="H40" s="362"/>
      <c r="I40" s="362"/>
      <c r="J40" s="362"/>
      <c r="K40" s="362"/>
      <c r="L40" s="362"/>
      <c r="M40" s="361">
        <v>50000000</v>
      </c>
      <c r="N40" s="361">
        <v>210000000</v>
      </c>
      <c r="O40" s="361"/>
      <c r="P40" s="361">
        <v>70000000</v>
      </c>
      <c r="Q40" s="361"/>
      <c r="R40" s="361"/>
      <c r="S40" s="361"/>
      <c r="T40" s="361"/>
      <c r="U40" s="361">
        <v>210000000</v>
      </c>
    </row>
    <row r="41" spans="1:21" ht="20.100000000000001" hidden="1" customHeight="1" x14ac:dyDescent="0.25">
      <c r="A41" s="359">
        <v>331</v>
      </c>
      <c r="B41" s="359" t="str">
        <f t="shared" si="0"/>
        <v>1322</v>
      </c>
      <c r="C41" s="374">
        <v>331150218132200</v>
      </c>
      <c r="D41" s="360" t="s">
        <v>418</v>
      </c>
      <c r="E41" s="361">
        <v>10708775000</v>
      </c>
      <c r="F41" s="362"/>
      <c r="G41" s="361">
        <v>10708775000</v>
      </c>
      <c r="H41" s="362"/>
      <c r="I41" s="362"/>
      <c r="J41" s="362"/>
      <c r="K41" s="362"/>
      <c r="L41" s="362"/>
      <c r="M41" s="362"/>
      <c r="N41" s="362"/>
      <c r="O41" s="362">
        <v>1070877500</v>
      </c>
      <c r="P41" s="362">
        <v>3612632500</v>
      </c>
      <c r="Q41" s="362">
        <v>3612632500</v>
      </c>
      <c r="R41" s="362">
        <v>1070877500</v>
      </c>
      <c r="S41" s="362">
        <v>1070877500</v>
      </c>
      <c r="T41" s="362">
        <v>270877500</v>
      </c>
      <c r="U41" s="362"/>
    </row>
    <row r="42" spans="1:21" ht="20.100000000000001" hidden="1" customHeight="1" x14ac:dyDescent="0.25">
      <c r="A42" s="359">
        <v>331</v>
      </c>
      <c r="B42" s="359" t="str">
        <f t="shared" si="0"/>
        <v>1323</v>
      </c>
      <c r="C42" s="374">
        <v>331150319132300</v>
      </c>
      <c r="D42" s="360" t="s">
        <v>419</v>
      </c>
      <c r="E42" s="361">
        <v>1338597000</v>
      </c>
      <c r="F42" s="362"/>
      <c r="G42" s="361">
        <v>1338597000</v>
      </c>
      <c r="H42" s="362"/>
      <c r="I42" s="362"/>
      <c r="J42" s="362"/>
      <c r="K42" s="362"/>
      <c r="L42" s="362"/>
      <c r="M42" s="362"/>
      <c r="N42" s="361">
        <v>1138597000</v>
      </c>
      <c r="O42" s="361"/>
      <c r="P42" s="361"/>
      <c r="Q42" s="361"/>
      <c r="R42" s="361">
        <v>200000000</v>
      </c>
      <c r="S42" s="361"/>
      <c r="T42" s="361"/>
      <c r="U42" s="361">
        <v>1138597000</v>
      </c>
    </row>
    <row r="43" spans="1:21" ht="20.100000000000001" hidden="1" customHeight="1" x14ac:dyDescent="0.25">
      <c r="A43" s="359">
        <v>331</v>
      </c>
      <c r="B43" s="359" t="str">
        <f t="shared" si="0"/>
        <v>1324</v>
      </c>
      <c r="C43" s="374">
        <v>331150638132400</v>
      </c>
      <c r="D43" s="360" t="s">
        <v>420</v>
      </c>
      <c r="E43" s="361">
        <v>480000000</v>
      </c>
      <c r="F43" s="362"/>
      <c r="G43" s="361">
        <v>480000000</v>
      </c>
      <c r="H43" s="362"/>
      <c r="I43" s="362"/>
      <c r="J43" s="362"/>
      <c r="K43" s="362"/>
      <c r="L43" s="362"/>
      <c r="M43" s="362"/>
      <c r="N43" s="361">
        <v>380000000</v>
      </c>
      <c r="O43" s="361"/>
      <c r="P43" s="361"/>
      <c r="Q43" s="361">
        <v>100000000</v>
      </c>
      <c r="R43" s="361"/>
      <c r="S43" s="361"/>
      <c r="T43" s="361"/>
      <c r="U43" s="361">
        <v>380000000</v>
      </c>
    </row>
    <row r="44" spans="1:21" ht="20.100000000000001" hidden="1" customHeight="1" x14ac:dyDescent="0.25">
      <c r="A44" s="359">
        <v>331</v>
      </c>
      <c r="B44" s="359" t="str">
        <f t="shared" si="0"/>
        <v>1325</v>
      </c>
      <c r="C44" s="374">
        <v>331150641132500</v>
      </c>
      <c r="D44" s="360" t="s">
        <v>421</v>
      </c>
      <c r="E44" s="361">
        <v>300000000</v>
      </c>
      <c r="F44" s="362"/>
      <c r="G44" s="361">
        <v>300000000</v>
      </c>
      <c r="H44" s="362"/>
      <c r="I44" s="362"/>
      <c r="J44" s="362"/>
      <c r="K44" s="362"/>
      <c r="L44" s="362"/>
      <c r="M44" s="362"/>
      <c r="N44" s="361">
        <v>250000000</v>
      </c>
      <c r="O44" s="361"/>
      <c r="P44" s="361"/>
      <c r="Q44" s="361">
        <v>50000000</v>
      </c>
      <c r="R44" s="361"/>
      <c r="S44" s="361"/>
      <c r="T44" s="361"/>
      <c r="U44" s="361">
        <v>250000000</v>
      </c>
    </row>
    <row r="45" spans="1:21" ht="20.100000000000001" hidden="1" customHeight="1" x14ac:dyDescent="0.25">
      <c r="A45" s="359">
        <v>331</v>
      </c>
      <c r="B45" s="359" t="str">
        <f t="shared" si="0"/>
        <v>1326</v>
      </c>
      <c r="C45" s="374">
        <v>331150745132600</v>
      </c>
      <c r="D45" s="360" t="s">
        <v>422</v>
      </c>
      <c r="E45" s="361">
        <v>5197350000</v>
      </c>
      <c r="F45" s="362"/>
      <c r="G45" s="361">
        <v>5197350000</v>
      </c>
      <c r="H45" s="362"/>
      <c r="I45" s="361">
        <v>170000000</v>
      </c>
      <c r="J45" s="361">
        <v>120000000</v>
      </c>
      <c r="K45" s="361">
        <v>50000000</v>
      </c>
      <c r="L45" s="362"/>
      <c r="M45" s="362"/>
      <c r="N45" s="361">
        <v>3857350000</v>
      </c>
      <c r="O45" s="361"/>
      <c r="P45" s="361">
        <v>1000000000</v>
      </c>
      <c r="Q45" s="361"/>
      <c r="R45" s="361"/>
      <c r="S45" s="361"/>
      <c r="T45" s="361"/>
      <c r="U45" s="361">
        <v>3857350000</v>
      </c>
    </row>
    <row r="46" spans="1:21" ht="20.100000000000001" hidden="1" customHeight="1" x14ac:dyDescent="0.25">
      <c r="A46" s="359">
        <v>331</v>
      </c>
      <c r="B46" s="359" t="str">
        <f t="shared" si="0"/>
        <v>1327</v>
      </c>
      <c r="C46" s="374">
        <v>331150745132700</v>
      </c>
      <c r="D46" s="360" t="s">
        <v>423</v>
      </c>
      <c r="E46" s="361">
        <v>435790000</v>
      </c>
      <c r="F46" s="362"/>
      <c r="G46" s="361">
        <v>435790000</v>
      </c>
      <c r="H46" s="375">
        <v>50000000</v>
      </c>
      <c r="I46" s="376"/>
      <c r="J46" s="377"/>
      <c r="K46" s="378"/>
      <c r="L46" s="379"/>
      <c r="M46" s="361">
        <v>100000000</v>
      </c>
      <c r="N46" s="361">
        <v>285790000</v>
      </c>
      <c r="O46" s="361"/>
      <c r="P46" s="361"/>
      <c r="Q46" s="361"/>
      <c r="R46" s="361"/>
      <c r="S46" s="361"/>
      <c r="T46" s="361"/>
      <c r="U46" s="361">
        <v>285790000</v>
      </c>
    </row>
    <row r="47" spans="1:21" ht="20.100000000000001" hidden="1" customHeight="1" x14ac:dyDescent="0.25">
      <c r="A47" s="359">
        <v>336</v>
      </c>
      <c r="B47" s="359" t="str">
        <f t="shared" si="0"/>
        <v/>
      </c>
      <c r="C47" s="374">
        <v>336150102131400</v>
      </c>
      <c r="D47" s="360" t="s">
        <v>424</v>
      </c>
      <c r="E47" s="361">
        <v>399400000</v>
      </c>
      <c r="F47" s="362"/>
      <c r="G47" s="361">
        <v>399400000</v>
      </c>
      <c r="H47" s="362"/>
      <c r="I47" s="362">
        <v>17222810</v>
      </c>
      <c r="J47" s="362">
        <v>304521207</v>
      </c>
      <c r="K47" s="362">
        <v>17222810</v>
      </c>
      <c r="L47" s="362">
        <v>17222810</v>
      </c>
      <c r="M47" s="362">
        <v>17222810</v>
      </c>
      <c r="N47" s="361"/>
      <c r="O47" s="361">
        <v>17522812</v>
      </c>
      <c r="P47" s="361"/>
      <c r="Q47" s="361"/>
      <c r="R47" s="361"/>
      <c r="S47" s="361"/>
      <c r="T47" s="361">
        <v>8464741</v>
      </c>
      <c r="U47" s="361"/>
    </row>
    <row r="48" spans="1:21" ht="20.100000000000001" hidden="1" customHeight="1" x14ac:dyDescent="0.25">
      <c r="A48" s="359">
        <v>336</v>
      </c>
      <c r="B48" s="359" t="str">
        <f t="shared" si="0"/>
        <v/>
      </c>
      <c r="C48" s="374">
        <v>336150103131500</v>
      </c>
      <c r="D48" s="360" t="s">
        <v>411</v>
      </c>
      <c r="E48" s="361">
        <v>956516000</v>
      </c>
      <c r="F48" s="362"/>
      <c r="G48" s="361">
        <v>956516000</v>
      </c>
      <c r="H48" s="362"/>
      <c r="I48" s="362">
        <v>631380830</v>
      </c>
      <c r="J48" s="362">
        <v>308651162</v>
      </c>
      <c r="K48" s="362">
        <v>3900000</v>
      </c>
      <c r="L48" s="362">
        <v>3900000</v>
      </c>
      <c r="M48" s="361">
        <v>8683307</v>
      </c>
      <c r="N48" s="362"/>
      <c r="O48" s="362"/>
      <c r="P48" s="362"/>
      <c r="Q48" s="362"/>
      <c r="R48" s="362"/>
      <c r="S48" s="362"/>
      <c r="T48" s="362">
        <v>701</v>
      </c>
      <c r="U48" s="362"/>
    </row>
    <row r="49" spans="1:21" ht="20.100000000000001" hidden="1" customHeight="1" x14ac:dyDescent="0.25">
      <c r="A49" s="359">
        <v>336</v>
      </c>
      <c r="B49" s="359" t="str">
        <f t="shared" si="0"/>
        <v/>
      </c>
      <c r="C49" s="374">
        <v>336150103131600</v>
      </c>
      <c r="D49" s="360" t="s">
        <v>412</v>
      </c>
      <c r="E49" s="361">
        <v>101024000</v>
      </c>
      <c r="F49" s="362"/>
      <c r="G49" s="361">
        <v>101024000</v>
      </c>
      <c r="H49" s="362"/>
      <c r="I49" s="362">
        <v>14838000</v>
      </c>
      <c r="J49" s="362">
        <v>86186000</v>
      </c>
      <c r="K49" s="362"/>
      <c r="L49" s="362"/>
      <c r="M49" s="361"/>
      <c r="N49" s="361"/>
      <c r="O49" s="361"/>
      <c r="P49" s="361"/>
      <c r="Q49" s="361"/>
      <c r="R49" s="361"/>
      <c r="S49" s="361"/>
      <c r="T49" s="361"/>
      <c r="U49" s="361"/>
    </row>
    <row r="50" spans="1:21" ht="20.100000000000001" hidden="1" customHeight="1" x14ac:dyDescent="0.25">
      <c r="A50" s="359">
        <v>336</v>
      </c>
      <c r="B50" s="359" t="str">
        <f t="shared" si="0"/>
        <v/>
      </c>
      <c r="C50" s="374">
        <v>336150107131700</v>
      </c>
      <c r="D50" s="360" t="s">
        <v>413</v>
      </c>
      <c r="E50" s="361">
        <v>109848000</v>
      </c>
      <c r="F50" s="362"/>
      <c r="G50" s="361">
        <v>109848000</v>
      </c>
      <c r="H50" s="362"/>
      <c r="I50" s="362"/>
      <c r="J50" s="362">
        <v>109847929</v>
      </c>
      <c r="K50" s="362"/>
      <c r="L50" s="362"/>
      <c r="M50" s="362"/>
      <c r="N50" s="362"/>
      <c r="O50" s="362"/>
      <c r="P50" s="362"/>
      <c r="Q50" s="362"/>
      <c r="R50" s="362"/>
      <c r="S50" s="362"/>
      <c r="T50" s="362">
        <v>71</v>
      </c>
      <c r="U50" s="362"/>
    </row>
    <row r="51" spans="1:21" ht="20.100000000000001" hidden="1" customHeight="1" x14ac:dyDescent="0.25">
      <c r="A51" s="359">
        <v>336</v>
      </c>
      <c r="B51" s="359" t="str">
        <f t="shared" si="0"/>
        <v/>
      </c>
      <c r="C51" s="374">
        <v>336150111131800</v>
      </c>
      <c r="D51" s="360" t="s">
        <v>414</v>
      </c>
      <c r="E51" s="361">
        <v>1066749000</v>
      </c>
      <c r="F51" s="362"/>
      <c r="G51" s="361">
        <v>1066749000</v>
      </c>
      <c r="H51" s="362"/>
      <c r="I51" s="362">
        <v>179930590</v>
      </c>
      <c r="J51" s="362">
        <v>201599130</v>
      </c>
      <c r="K51" s="362">
        <v>133767376</v>
      </c>
      <c r="L51" s="362">
        <v>206926590</v>
      </c>
      <c r="M51" s="362">
        <v>91651442</v>
      </c>
      <c r="N51" s="361"/>
      <c r="O51" s="361">
        <v>194812285</v>
      </c>
      <c r="P51" s="361">
        <v>25821328</v>
      </c>
      <c r="Q51" s="361">
        <v>32240259</v>
      </c>
      <c r="R51" s="361"/>
      <c r="S51" s="361"/>
      <c r="T51" s="361"/>
      <c r="U51" s="361"/>
    </row>
    <row r="52" spans="1:21" ht="20.100000000000001" hidden="1" customHeight="1" x14ac:dyDescent="0.25">
      <c r="A52" s="359">
        <v>336</v>
      </c>
      <c r="B52" s="359" t="str">
        <f t="shared" si="0"/>
        <v/>
      </c>
      <c r="C52" s="374">
        <v>336150215131900</v>
      </c>
      <c r="D52" s="360" t="s">
        <v>425</v>
      </c>
      <c r="E52" s="361">
        <v>215905000</v>
      </c>
      <c r="F52" s="362"/>
      <c r="G52" s="361">
        <v>215905000</v>
      </c>
      <c r="H52" s="362"/>
      <c r="I52" s="362">
        <v>37228458</v>
      </c>
      <c r="J52" s="362">
        <v>55452763</v>
      </c>
      <c r="K52" s="362">
        <v>35946084</v>
      </c>
      <c r="L52" s="362">
        <v>29827288</v>
      </c>
      <c r="M52" s="362">
        <v>57449636</v>
      </c>
      <c r="N52" s="361"/>
      <c r="O52" s="361"/>
      <c r="P52" s="361"/>
      <c r="Q52" s="361"/>
      <c r="R52" s="361"/>
      <c r="S52" s="361"/>
      <c r="T52" s="361">
        <v>771</v>
      </c>
      <c r="U52" s="361"/>
    </row>
    <row r="53" spans="1:21" ht="20.100000000000001" hidden="1" customHeight="1" x14ac:dyDescent="0.25">
      <c r="A53" s="359">
        <v>336</v>
      </c>
      <c r="B53" s="359" t="str">
        <f t="shared" si="0"/>
        <v/>
      </c>
      <c r="C53" s="374">
        <v>336150217132000</v>
      </c>
      <c r="D53" s="360" t="s">
        <v>426</v>
      </c>
      <c r="E53" s="361">
        <v>2317600000</v>
      </c>
      <c r="F53" s="362"/>
      <c r="G53" s="361">
        <v>2317600000</v>
      </c>
      <c r="H53" s="362"/>
      <c r="I53" s="362"/>
      <c r="J53" s="362">
        <v>788599344</v>
      </c>
      <c r="K53" s="362">
        <v>492999990</v>
      </c>
      <c r="L53" s="362">
        <v>492999990</v>
      </c>
      <c r="M53" s="362">
        <v>336999990</v>
      </c>
      <c r="N53" s="361"/>
      <c r="O53" s="361">
        <v>180999990</v>
      </c>
      <c r="P53" s="361">
        <v>24999991</v>
      </c>
      <c r="Q53" s="361"/>
      <c r="R53" s="361"/>
      <c r="S53" s="361"/>
      <c r="T53" s="361">
        <v>705</v>
      </c>
      <c r="U53" s="361"/>
    </row>
    <row r="54" spans="1:21" ht="20.100000000000001" hidden="1" customHeight="1" x14ac:dyDescent="0.25">
      <c r="A54" s="359">
        <v>336</v>
      </c>
      <c r="B54" s="359" t="str">
        <f t="shared" si="0"/>
        <v/>
      </c>
      <c r="C54" s="374">
        <v>336150217132100</v>
      </c>
      <c r="D54" s="360" t="s">
        <v>417</v>
      </c>
      <c r="E54" s="361">
        <v>165000000</v>
      </c>
      <c r="F54" s="362"/>
      <c r="G54" s="361">
        <v>165000000</v>
      </c>
      <c r="H54" s="362"/>
      <c r="I54" s="361"/>
      <c r="J54" s="361">
        <v>79470000</v>
      </c>
      <c r="K54" s="361">
        <v>79470000</v>
      </c>
      <c r="L54" s="362"/>
      <c r="M54" s="362"/>
      <c r="N54" s="361"/>
      <c r="O54" s="361"/>
      <c r="P54" s="361"/>
      <c r="Q54" s="361"/>
      <c r="R54" s="361"/>
      <c r="S54" s="361"/>
      <c r="T54" s="361">
        <v>6060000</v>
      </c>
      <c r="U54" s="361"/>
    </row>
    <row r="55" spans="1:21" ht="20.100000000000001" hidden="1" customHeight="1" x14ac:dyDescent="0.25">
      <c r="A55" s="359">
        <v>336</v>
      </c>
      <c r="B55" s="359" t="str">
        <f t="shared" si="0"/>
        <v/>
      </c>
      <c r="C55" s="374">
        <v>336150218132200</v>
      </c>
      <c r="D55" s="360" t="s">
        <v>418</v>
      </c>
      <c r="E55" s="361">
        <v>10834480000</v>
      </c>
      <c r="F55" s="362"/>
      <c r="G55" s="361">
        <v>10834480000</v>
      </c>
      <c r="H55" s="375"/>
      <c r="I55" s="376">
        <v>6940401</v>
      </c>
      <c r="J55" s="377">
        <v>2101637116</v>
      </c>
      <c r="K55" s="378">
        <v>868805498</v>
      </c>
      <c r="L55" s="379">
        <v>2606416493</v>
      </c>
      <c r="M55" s="361">
        <v>2606416493</v>
      </c>
      <c r="N55" s="361"/>
      <c r="O55" s="361">
        <v>868805498</v>
      </c>
      <c r="P55" s="361">
        <v>868805498</v>
      </c>
      <c r="Q55" s="361">
        <v>868805498</v>
      </c>
      <c r="R55" s="361"/>
      <c r="S55" s="361"/>
      <c r="T55" s="361">
        <v>37847505</v>
      </c>
      <c r="U55" s="361"/>
    </row>
    <row r="56" spans="1:21" ht="20.100000000000001" hidden="1" customHeight="1" x14ac:dyDescent="0.25">
      <c r="A56" s="359">
        <v>336</v>
      </c>
      <c r="B56" s="359" t="str">
        <f t="shared" si="0"/>
        <v/>
      </c>
      <c r="C56" s="374">
        <v>336150319132300</v>
      </c>
      <c r="D56" s="360" t="s">
        <v>419</v>
      </c>
      <c r="E56" s="361">
        <v>1007143000</v>
      </c>
      <c r="F56" s="362"/>
      <c r="G56" s="361">
        <v>1007143000</v>
      </c>
      <c r="H56" s="362"/>
      <c r="I56" s="362">
        <v>12295862</v>
      </c>
      <c r="J56" s="362">
        <v>20875000</v>
      </c>
      <c r="K56" s="362">
        <v>66240329</v>
      </c>
      <c r="L56" s="362">
        <v>26240000</v>
      </c>
      <c r="M56" s="362">
        <v>14267514</v>
      </c>
      <c r="N56" s="361"/>
      <c r="O56" s="361">
        <v>867224000</v>
      </c>
      <c r="P56" s="361"/>
      <c r="Q56" s="361"/>
      <c r="R56" s="361"/>
      <c r="S56" s="361"/>
      <c r="T56" s="361">
        <v>295</v>
      </c>
      <c r="U56" s="361"/>
    </row>
    <row r="57" spans="1:21" ht="20.100000000000001" hidden="1" customHeight="1" x14ac:dyDescent="0.25">
      <c r="A57" s="359">
        <v>336</v>
      </c>
      <c r="B57" s="359" t="str">
        <f t="shared" si="0"/>
        <v/>
      </c>
      <c r="C57" s="374">
        <v>336150638132400</v>
      </c>
      <c r="D57" s="360" t="s">
        <v>420</v>
      </c>
      <c r="E57" s="361">
        <v>303545000</v>
      </c>
      <c r="F57" s="362"/>
      <c r="G57" s="361">
        <v>303545000</v>
      </c>
      <c r="H57" s="362"/>
      <c r="I57" s="362">
        <v>69258448</v>
      </c>
      <c r="J57" s="362">
        <v>44341914</v>
      </c>
      <c r="K57" s="362">
        <v>72018414</v>
      </c>
      <c r="L57" s="362">
        <v>40603696</v>
      </c>
      <c r="M57" s="361">
        <v>41938414</v>
      </c>
      <c r="N57" s="362"/>
      <c r="O57" s="362">
        <v>21636565</v>
      </c>
      <c r="P57" s="362"/>
      <c r="Q57" s="362">
        <v>1334718</v>
      </c>
      <c r="R57" s="362">
        <v>1334718</v>
      </c>
      <c r="S57" s="362">
        <v>1334718</v>
      </c>
      <c r="T57" s="362">
        <v>9743395</v>
      </c>
      <c r="U57" s="362"/>
    </row>
    <row r="58" spans="1:21" ht="20.100000000000001" hidden="1" customHeight="1" x14ac:dyDescent="0.25">
      <c r="A58" s="359">
        <v>336</v>
      </c>
      <c r="B58" s="359" t="str">
        <f t="shared" si="0"/>
        <v/>
      </c>
      <c r="C58" s="374">
        <v>336150641132500</v>
      </c>
      <c r="D58" s="360" t="s">
        <v>421</v>
      </c>
      <c r="E58" s="361">
        <v>283494000</v>
      </c>
      <c r="F58" s="362"/>
      <c r="G58" s="361">
        <v>283494000</v>
      </c>
      <c r="H58" s="362"/>
      <c r="I58" s="362">
        <v>24668400</v>
      </c>
      <c r="J58" s="362">
        <v>49336800</v>
      </c>
      <c r="K58" s="362">
        <v>49336800</v>
      </c>
      <c r="L58" s="362">
        <v>49336800</v>
      </c>
      <c r="M58" s="361">
        <v>49336800</v>
      </c>
      <c r="N58" s="361"/>
      <c r="O58" s="361">
        <v>24668400</v>
      </c>
      <c r="P58" s="361"/>
      <c r="Q58" s="361"/>
      <c r="R58" s="361"/>
      <c r="S58" s="361"/>
      <c r="T58" s="361">
        <v>36810000</v>
      </c>
      <c r="U58" s="361"/>
    </row>
    <row r="59" spans="1:21" ht="20.100000000000001" hidden="1" customHeight="1" x14ac:dyDescent="0.25">
      <c r="A59" s="359">
        <v>336</v>
      </c>
      <c r="B59" s="359" t="str">
        <f t="shared" si="0"/>
        <v/>
      </c>
      <c r="C59" s="374">
        <v>336150745132600</v>
      </c>
      <c r="D59" s="360" t="s">
        <v>422</v>
      </c>
      <c r="E59" s="361">
        <v>4597084000</v>
      </c>
      <c r="F59" s="362"/>
      <c r="G59" s="361">
        <v>4597084000</v>
      </c>
      <c r="H59" s="362"/>
      <c r="I59" s="362">
        <v>338155244</v>
      </c>
      <c r="J59" s="362">
        <v>279991528</v>
      </c>
      <c r="K59" s="362">
        <v>238499137</v>
      </c>
      <c r="L59" s="362">
        <v>55183833</v>
      </c>
      <c r="M59" s="362">
        <v>71150755</v>
      </c>
      <c r="N59" s="362"/>
      <c r="O59" s="362">
        <v>5571760</v>
      </c>
      <c r="P59" s="362">
        <v>4442175</v>
      </c>
      <c r="Q59" s="362">
        <v>6766452</v>
      </c>
      <c r="R59" s="362"/>
      <c r="S59" s="362"/>
      <c r="T59" s="362">
        <v>3597323116</v>
      </c>
      <c r="U59" s="362"/>
    </row>
    <row r="60" spans="1:21" ht="20.100000000000001" hidden="1" customHeight="1" x14ac:dyDescent="0.25">
      <c r="A60" s="359">
        <v>336</v>
      </c>
      <c r="B60" s="359" t="str">
        <f t="shared" si="0"/>
        <v/>
      </c>
      <c r="C60" s="374">
        <v>336150745132700</v>
      </c>
      <c r="D60" s="360" t="s">
        <v>423</v>
      </c>
      <c r="E60" s="361">
        <v>461208000</v>
      </c>
      <c r="F60" s="362"/>
      <c r="G60" s="361">
        <v>461208000</v>
      </c>
      <c r="H60" s="362"/>
      <c r="I60" s="362">
        <v>2820000</v>
      </c>
      <c r="J60" s="362">
        <v>21512400</v>
      </c>
      <c r="K60" s="362">
        <v>13930000</v>
      </c>
      <c r="L60" s="362">
        <v>14230000</v>
      </c>
      <c r="M60" s="362">
        <v>210930000</v>
      </c>
      <c r="N60" s="361"/>
      <c r="O60" s="361">
        <v>14230000</v>
      </c>
      <c r="P60" s="361">
        <v>26724332</v>
      </c>
      <c r="Q60" s="361">
        <v>26724333</v>
      </c>
      <c r="R60" s="361">
        <v>26724334</v>
      </c>
      <c r="S60" s="361">
        <v>103382601</v>
      </c>
      <c r="T60" s="361"/>
      <c r="U60" s="361"/>
    </row>
    <row r="61" spans="1:21" ht="20.100000000000001" hidden="1" customHeight="1" x14ac:dyDescent="0.25">
      <c r="A61" s="359">
        <v>336</v>
      </c>
      <c r="B61" s="359" t="str">
        <f t="shared" si="0"/>
        <v/>
      </c>
      <c r="C61" s="374">
        <v>336900000000000</v>
      </c>
      <c r="D61" s="360" t="s">
        <v>427</v>
      </c>
      <c r="E61" s="380">
        <v>3594065000</v>
      </c>
      <c r="F61" s="362"/>
      <c r="G61" s="361">
        <v>3594065000</v>
      </c>
      <c r="H61" s="362"/>
      <c r="I61" s="362">
        <v>84484724</v>
      </c>
      <c r="J61" s="362">
        <v>1757437838</v>
      </c>
      <c r="K61" s="362">
        <v>745848721</v>
      </c>
      <c r="L61" s="362">
        <v>4380000</v>
      </c>
      <c r="M61" s="362">
        <v>57480172</v>
      </c>
      <c r="N61" s="361">
        <v>213145133</v>
      </c>
      <c r="O61" s="361">
        <v>61834085</v>
      </c>
      <c r="P61" s="361">
        <v>19899837</v>
      </c>
      <c r="Q61" s="361"/>
      <c r="R61" s="361"/>
      <c r="S61" s="361"/>
      <c r="T61" s="361">
        <v>649554490</v>
      </c>
      <c r="U61" s="361">
        <v>213145133</v>
      </c>
    </row>
    <row r="62" spans="1:21" ht="20.100000000000001" customHeight="1" x14ac:dyDescent="0.25">
      <c r="C62" s="374"/>
      <c r="D62" s="360"/>
      <c r="E62" s="361"/>
      <c r="F62" s="362"/>
      <c r="G62" s="361"/>
      <c r="H62" s="362"/>
      <c r="I62" s="362"/>
      <c r="J62" s="362"/>
      <c r="K62" s="362"/>
      <c r="L62" s="362"/>
      <c r="M62" s="362"/>
      <c r="N62" s="361"/>
      <c r="O62" s="361"/>
      <c r="P62" s="361"/>
      <c r="Q62" s="361"/>
      <c r="R62" s="361"/>
      <c r="S62" s="361"/>
      <c r="T62" s="361"/>
      <c r="U62" s="361"/>
    </row>
    <row r="63" spans="1:21" ht="20.100000000000001" customHeight="1" x14ac:dyDescent="0.25">
      <c r="C63" s="374"/>
      <c r="D63" s="360"/>
      <c r="E63" s="361"/>
      <c r="F63" s="362"/>
      <c r="G63" s="361"/>
      <c r="H63" s="362"/>
      <c r="I63" s="361"/>
      <c r="J63" s="361"/>
      <c r="K63" s="361"/>
      <c r="L63" s="362"/>
      <c r="M63" s="362"/>
      <c r="N63" s="361"/>
      <c r="O63" s="361"/>
      <c r="P63" s="361"/>
      <c r="Q63" s="361"/>
      <c r="R63" s="361"/>
      <c r="S63" s="361"/>
      <c r="T63" s="361"/>
      <c r="U63" s="361"/>
    </row>
    <row r="64" spans="1:21" ht="20.100000000000001" customHeight="1" x14ac:dyDescent="0.25">
      <c r="C64" s="374"/>
      <c r="D64" s="360"/>
      <c r="E64" s="361"/>
      <c r="F64" s="362"/>
      <c r="G64" s="361"/>
      <c r="H64" s="375"/>
      <c r="I64" s="376"/>
      <c r="J64" s="377"/>
      <c r="K64" s="378"/>
      <c r="L64" s="379"/>
      <c r="M64" s="361"/>
      <c r="N64" s="361"/>
      <c r="O64" s="361"/>
      <c r="P64" s="361"/>
      <c r="Q64" s="361"/>
      <c r="R64" s="361"/>
      <c r="S64" s="361"/>
      <c r="T64" s="361"/>
      <c r="U64" s="361"/>
    </row>
    <row r="65" spans="1:21" ht="13.5" customHeight="1" x14ac:dyDescent="0.25"/>
    <row r="66" spans="1:21" ht="13.5" customHeight="1" x14ac:dyDescent="0.25"/>
    <row r="67" spans="1:21" ht="13.5" customHeight="1" x14ac:dyDescent="0.25">
      <c r="A67">
        <v>312</v>
      </c>
      <c r="B67"/>
      <c r="C67" s="381"/>
      <c r="E67" s="373">
        <f>SUM(E5:E20)</f>
        <v>1001000000</v>
      </c>
      <c r="F67" s="373">
        <f t="shared" ref="F67:U67" si="1">SUM(F5:F20)</f>
        <v>0</v>
      </c>
      <c r="G67" s="373">
        <f t="shared" si="1"/>
        <v>1001000000</v>
      </c>
      <c r="H67" s="373">
        <f t="shared" si="1"/>
        <v>0</v>
      </c>
      <c r="I67" s="373">
        <f t="shared" si="1"/>
        <v>29034940</v>
      </c>
      <c r="J67" s="373">
        <f t="shared" si="1"/>
        <v>59576458</v>
      </c>
      <c r="K67" s="373">
        <f t="shared" si="1"/>
        <v>128175458</v>
      </c>
      <c r="L67" s="373">
        <f t="shared" si="1"/>
        <v>78776458</v>
      </c>
      <c r="M67" s="373">
        <f t="shared" si="1"/>
        <v>74176458</v>
      </c>
      <c r="N67" s="373">
        <f t="shared" si="1"/>
        <v>256352433</v>
      </c>
      <c r="O67" s="373">
        <f t="shared" si="1"/>
        <v>56576458</v>
      </c>
      <c r="P67" s="373">
        <f t="shared" si="1"/>
        <v>63176458</v>
      </c>
      <c r="Q67" s="373">
        <f t="shared" si="1"/>
        <v>56576458</v>
      </c>
      <c r="R67" s="373">
        <f t="shared" si="1"/>
        <v>63176458</v>
      </c>
      <c r="S67" s="373">
        <f t="shared" si="1"/>
        <v>56576458</v>
      </c>
      <c r="T67" s="373">
        <f t="shared" si="1"/>
        <v>78825505</v>
      </c>
      <c r="U67" s="373">
        <f t="shared" si="1"/>
        <v>256352433</v>
      </c>
    </row>
    <row r="68" spans="1:21" ht="13.5" customHeight="1" x14ac:dyDescent="0.25">
      <c r="A68">
        <v>318</v>
      </c>
      <c r="B68"/>
      <c r="E68" s="373">
        <f>SUM(E21:E32)</f>
        <v>492292000</v>
      </c>
      <c r="F68" s="373">
        <f t="shared" ref="F68:U68" si="2">SUM(F21:F32)</f>
        <v>0</v>
      </c>
      <c r="G68" s="373">
        <f t="shared" si="2"/>
        <v>492292000</v>
      </c>
      <c r="H68" s="373">
        <f t="shared" si="2"/>
        <v>0</v>
      </c>
      <c r="I68" s="373">
        <f t="shared" si="2"/>
        <v>50431786</v>
      </c>
      <c r="J68" s="373">
        <f t="shared" si="2"/>
        <v>59636982</v>
      </c>
      <c r="K68" s="373">
        <f t="shared" si="2"/>
        <v>20614157</v>
      </c>
      <c r="L68" s="373">
        <f t="shared" si="2"/>
        <v>16027873</v>
      </c>
      <c r="M68" s="373">
        <f t="shared" si="2"/>
        <v>9335239</v>
      </c>
      <c r="N68" s="373">
        <f t="shared" si="2"/>
        <v>0</v>
      </c>
      <c r="O68" s="373">
        <f t="shared" si="2"/>
        <v>5914000</v>
      </c>
      <c r="P68" s="373">
        <f t="shared" si="2"/>
        <v>2200000</v>
      </c>
      <c r="Q68" s="373">
        <f t="shared" si="2"/>
        <v>6279275</v>
      </c>
      <c r="R68" s="373">
        <f t="shared" si="2"/>
        <v>2200000</v>
      </c>
      <c r="S68" s="373">
        <f t="shared" si="2"/>
        <v>5200000</v>
      </c>
      <c r="T68" s="373">
        <f t="shared" si="2"/>
        <v>314452688</v>
      </c>
      <c r="U68" s="373">
        <f t="shared" si="2"/>
        <v>0</v>
      </c>
    </row>
    <row r="69" spans="1:21" ht="13.5" customHeight="1" x14ac:dyDescent="0.25">
      <c r="A69">
        <v>331</v>
      </c>
      <c r="B69"/>
      <c r="E69" s="373">
        <f>SUM(E33:E46)</f>
        <v>28492093000</v>
      </c>
      <c r="F69" s="373">
        <f t="shared" ref="F69:U69" si="3">SUM(F33:F46)</f>
        <v>0</v>
      </c>
      <c r="G69" s="373">
        <f t="shared" si="3"/>
        <v>28492093000</v>
      </c>
      <c r="H69" s="373">
        <f t="shared" si="3"/>
        <v>50000000</v>
      </c>
      <c r="I69" s="373">
        <f t="shared" si="3"/>
        <v>207188000</v>
      </c>
      <c r="J69" s="373">
        <f t="shared" si="3"/>
        <v>457188000</v>
      </c>
      <c r="K69" s="373">
        <f t="shared" si="3"/>
        <v>387188000</v>
      </c>
      <c r="L69" s="373">
        <f t="shared" si="3"/>
        <v>387188000</v>
      </c>
      <c r="M69" s="373">
        <f t="shared" si="3"/>
        <v>814907400</v>
      </c>
      <c r="N69" s="373">
        <f t="shared" si="3"/>
        <v>8802056000</v>
      </c>
      <c r="O69" s="373">
        <f t="shared" si="3"/>
        <v>1993504300</v>
      </c>
      <c r="P69" s="373">
        <f t="shared" si="3"/>
        <v>5689259300</v>
      </c>
      <c r="Q69" s="373">
        <f t="shared" si="3"/>
        <v>4911759300</v>
      </c>
      <c r="R69" s="373">
        <f t="shared" si="3"/>
        <v>2532723700</v>
      </c>
      <c r="S69" s="373">
        <f t="shared" si="3"/>
        <v>1529565500</v>
      </c>
      <c r="T69" s="373">
        <f t="shared" si="3"/>
        <v>729565500</v>
      </c>
      <c r="U69" s="373">
        <f t="shared" si="3"/>
        <v>8802056000</v>
      </c>
    </row>
    <row r="70" spans="1:21" ht="13.5" customHeight="1" x14ac:dyDescent="0.25">
      <c r="A70">
        <v>336</v>
      </c>
      <c r="B70"/>
      <c r="E70" s="373">
        <f>SUM(E47:E61)</f>
        <v>26413061000</v>
      </c>
      <c r="F70" s="373">
        <f t="shared" ref="F70:U70" si="4">SUM(F47:F61)</f>
        <v>0</v>
      </c>
      <c r="G70" s="373">
        <f t="shared" si="4"/>
        <v>26413061000</v>
      </c>
      <c r="H70" s="373">
        <f t="shared" si="4"/>
        <v>0</v>
      </c>
      <c r="I70" s="373">
        <f t="shared" si="4"/>
        <v>1419223767</v>
      </c>
      <c r="J70" s="373">
        <f t="shared" si="4"/>
        <v>6209460131</v>
      </c>
      <c r="K70" s="373">
        <f t="shared" si="4"/>
        <v>2817985159</v>
      </c>
      <c r="L70" s="373">
        <f t="shared" si="4"/>
        <v>3547267500</v>
      </c>
      <c r="M70" s="373">
        <f t="shared" si="4"/>
        <v>3563527333</v>
      </c>
      <c r="N70" s="373">
        <f t="shared" si="4"/>
        <v>213145133</v>
      </c>
      <c r="O70" s="373">
        <f t="shared" si="4"/>
        <v>2257305395</v>
      </c>
      <c r="P70" s="373">
        <f t="shared" si="4"/>
        <v>970693161</v>
      </c>
      <c r="Q70" s="373">
        <f t="shared" si="4"/>
        <v>935871260</v>
      </c>
      <c r="R70" s="373">
        <f t="shared" si="4"/>
        <v>28059052</v>
      </c>
      <c r="S70" s="373">
        <f t="shared" si="4"/>
        <v>104717319</v>
      </c>
      <c r="T70" s="373">
        <f t="shared" si="4"/>
        <v>4345805790</v>
      </c>
      <c r="U70" s="373">
        <f t="shared" si="4"/>
        <v>213145133</v>
      </c>
    </row>
    <row r="71" spans="1:21" ht="13.5" customHeight="1" x14ac:dyDescent="0.25">
      <c r="A71" s="359" t="s">
        <v>428</v>
      </c>
      <c r="E71" s="373">
        <f t="shared" ref="E71:M71" si="5">SUM(E67:E70)</f>
        <v>56398446000</v>
      </c>
      <c r="F71" s="373">
        <f t="shared" si="5"/>
        <v>0</v>
      </c>
      <c r="G71" s="373">
        <f t="shared" si="5"/>
        <v>56398446000</v>
      </c>
      <c r="H71" s="373">
        <f t="shared" si="5"/>
        <v>50000000</v>
      </c>
      <c r="I71" s="373">
        <f t="shared" si="5"/>
        <v>1705878493</v>
      </c>
      <c r="J71" s="373">
        <f t="shared" si="5"/>
        <v>6785861571</v>
      </c>
      <c r="K71" s="373">
        <f t="shared" si="5"/>
        <v>3353962774</v>
      </c>
      <c r="L71" s="373">
        <f t="shared" si="5"/>
        <v>4029259831</v>
      </c>
      <c r="M71" s="373">
        <f t="shared" si="5"/>
        <v>4461946430</v>
      </c>
      <c r="O71" s="373">
        <f>SUM(O67:O70)</f>
        <v>4313300153</v>
      </c>
      <c r="P71" s="373">
        <f t="shared" ref="P71:U71" si="6">SUM(P67:P70)</f>
        <v>6725328919</v>
      </c>
      <c r="Q71" s="373">
        <f t="shared" si="6"/>
        <v>5910486293</v>
      </c>
      <c r="R71" s="373">
        <f t="shared" si="6"/>
        <v>2626159210</v>
      </c>
      <c r="S71" s="373">
        <f t="shared" si="6"/>
        <v>1696059277</v>
      </c>
      <c r="T71" s="373">
        <f t="shared" si="6"/>
        <v>5468649483</v>
      </c>
      <c r="U71" s="373">
        <f t="shared" si="6"/>
        <v>9271553566</v>
      </c>
    </row>
    <row r="72" spans="1:21" ht="13.5" customHeight="1" x14ac:dyDescent="0.25"/>
    <row r="73" spans="1:21" ht="13.5" customHeight="1" x14ac:dyDescent="0.25">
      <c r="D73" s="373" t="s">
        <v>429</v>
      </c>
      <c r="E73" s="373" t="s">
        <v>430</v>
      </c>
      <c r="F73" s="373" t="s">
        <v>431</v>
      </c>
      <c r="G73" s="373" t="s">
        <v>432</v>
      </c>
      <c r="H73" s="373" t="s">
        <v>433</v>
      </c>
    </row>
    <row r="74" spans="1:21" ht="13.5" customHeight="1" x14ac:dyDescent="0.25">
      <c r="A74">
        <v>312</v>
      </c>
      <c r="B74"/>
      <c r="D74" s="373">
        <f>SUM(H67:J67)</f>
        <v>88611398</v>
      </c>
      <c r="E74" s="373">
        <f>SUM(K67:M67)</f>
        <v>281128374</v>
      </c>
      <c r="F74" s="373">
        <f>SUM(O67:P67)</f>
        <v>119752916</v>
      </c>
      <c r="G74" s="373">
        <f>SUM(R67:T67)</f>
        <v>198578421</v>
      </c>
      <c r="H74" s="373">
        <f>SUM(D74:G74)</f>
        <v>688071109</v>
      </c>
    </row>
    <row r="75" spans="1:21" ht="13.5" customHeight="1" x14ac:dyDescent="0.25">
      <c r="A75">
        <v>318</v>
      </c>
      <c r="B75"/>
      <c r="D75" s="373">
        <f>SUM(H68:J68)</f>
        <v>110068768</v>
      </c>
      <c r="E75" s="373">
        <f>SUM(K68:M68)</f>
        <v>45977269</v>
      </c>
      <c r="F75" s="373">
        <f>SUM(O68:Q68)</f>
        <v>14393275</v>
      </c>
      <c r="G75" s="373">
        <f>SUM(R68:T68)</f>
        <v>321852688</v>
      </c>
      <c r="H75" s="373">
        <f t="shared" ref="H75:H77" si="7">SUM(D75:G75)</f>
        <v>492292000</v>
      </c>
    </row>
    <row r="76" spans="1:21" ht="13.5" customHeight="1" x14ac:dyDescent="0.25">
      <c r="A76">
        <v>331</v>
      </c>
      <c r="B76"/>
      <c r="D76" s="373">
        <f>SUM(H69:J69)</f>
        <v>714376000</v>
      </c>
      <c r="E76" s="373">
        <f>SUM(K69:M69)</f>
        <v>1589283400</v>
      </c>
      <c r="F76" s="373">
        <f>SUM(O69:Q69)</f>
        <v>12594522900</v>
      </c>
      <c r="G76" s="373">
        <f>SUM(R69:T69)</f>
        <v>4791854700</v>
      </c>
      <c r="H76" s="373">
        <f t="shared" si="7"/>
        <v>19690037000</v>
      </c>
    </row>
    <row r="77" spans="1:21" ht="13.5" customHeight="1" x14ac:dyDescent="0.25">
      <c r="A77">
        <v>336</v>
      </c>
      <c r="B77"/>
      <c r="D77" s="373">
        <f>SUM(H70:J70)</f>
        <v>7628683898</v>
      </c>
      <c r="E77" s="373">
        <f>SUM(K70:M70)</f>
        <v>9928779992</v>
      </c>
      <c r="F77" s="373">
        <f>SUM(O70:Q70)</f>
        <v>4163869816</v>
      </c>
      <c r="G77" s="373">
        <f>SUM(R70:T70)</f>
        <v>4478582161</v>
      </c>
      <c r="H77" s="373">
        <f t="shared" si="7"/>
        <v>26199915867</v>
      </c>
    </row>
    <row r="78" spans="1:21" ht="13.5" customHeight="1" x14ac:dyDescent="0.25">
      <c r="D78" s="373">
        <f>SUM(D74:D77)</f>
        <v>8541740064</v>
      </c>
      <c r="E78" s="373">
        <f t="shared" ref="E78:H78" si="8">SUM(E74:E77)</f>
        <v>11845169035</v>
      </c>
      <c r="F78" s="373">
        <f t="shared" si="8"/>
        <v>16892538907</v>
      </c>
      <c r="G78" s="373">
        <f t="shared" si="8"/>
        <v>9790867970</v>
      </c>
      <c r="H78" s="373">
        <f t="shared" si="8"/>
        <v>47070315976</v>
      </c>
    </row>
    <row r="79" spans="1:21" ht="13.5" customHeight="1" x14ac:dyDescent="0.25">
      <c r="D79" s="359">
        <f>+D78/$E$71</f>
        <v>0.15145346494121487</v>
      </c>
      <c r="E79" s="359">
        <f t="shared" ref="E79:H79" si="9">+E78/$E$71</f>
        <v>0.21002651447169307</v>
      </c>
      <c r="F79" s="359">
        <f t="shared" si="9"/>
        <v>0.299521353957164</v>
      </c>
      <c r="G79" s="359">
        <f t="shared" si="9"/>
        <v>0.17360173310449015</v>
      </c>
      <c r="H79" s="359">
        <f t="shared" si="9"/>
        <v>0.83460306647456206</v>
      </c>
    </row>
    <row r="80" spans="1:21" ht="13.5" customHeight="1" x14ac:dyDescent="0.25">
      <c r="E80" s="382">
        <f>+D79+E79</f>
        <v>0.36147997941290794</v>
      </c>
      <c r="F80" s="382">
        <f t="shared" ref="F80:G80" si="10">+E79+F79</f>
        <v>0.50954786842885702</v>
      </c>
      <c r="G80" s="382">
        <f t="shared" si="10"/>
        <v>0.47312308706165418</v>
      </c>
    </row>
    <row r="81" spans="1:21" ht="13.5" customHeight="1" x14ac:dyDescent="0.25">
      <c r="E81" s="382"/>
      <c r="F81" s="382"/>
      <c r="G81" s="382"/>
    </row>
    <row r="82" spans="1:21" ht="13.5" customHeight="1" x14ac:dyDescent="0.25">
      <c r="A82" s="359" t="s">
        <v>434</v>
      </c>
      <c r="D82" s="373">
        <f>+D75+D77</f>
        <v>7738752666</v>
      </c>
      <c r="E82" s="373">
        <f t="shared" ref="E82:H82" si="11">+E75+E77</f>
        <v>9974757261</v>
      </c>
      <c r="F82" s="373">
        <f t="shared" si="11"/>
        <v>4178263091</v>
      </c>
      <c r="G82" s="373">
        <f t="shared" si="11"/>
        <v>4800434849</v>
      </c>
      <c r="H82" s="373">
        <f t="shared" si="11"/>
        <v>26692207867</v>
      </c>
      <c r="I82" s="373">
        <f>+E68+E70</f>
        <v>26905353000</v>
      </c>
    </row>
    <row r="83" spans="1:21" ht="13.5" customHeight="1" x14ac:dyDescent="0.25">
      <c r="A83" s="359" t="s">
        <v>435</v>
      </c>
      <c r="D83" s="373">
        <f>+D76</f>
        <v>714376000</v>
      </c>
      <c r="E83" s="373">
        <f t="shared" ref="E83:H83" si="12">+E76</f>
        <v>1589283400</v>
      </c>
      <c r="F83" s="373">
        <f t="shared" si="12"/>
        <v>12594522900</v>
      </c>
      <c r="G83" s="373">
        <f t="shared" si="12"/>
        <v>4791854700</v>
      </c>
      <c r="H83" s="373">
        <f t="shared" si="12"/>
        <v>19690037000</v>
      </c>
      <c r="I83" s="373">
        <f>+E69</f>
        <v>28492093000</v>
      </c>
    </row>
    <row r="84" spans="1:21" ht="13.5" customHeight="1" x14ac:dyDescent="0.25"/>
    <row r="85" spans="1:21" ht="13.5" customHeight="1" x14ac:dyDescent="0.25">
      <c r="A85" s="359" t="s">
        <v>434</v>
      </c>
      <c r="D85" s="383">
        <f>+D82/$I$82</f>
        <v>0.28762873566460917</v>
      </c>
      <c r="E85" s="383">
        <f t="shared" ref="E85:H85" si="13">+E82/$I$82</f>
        <v>0.37073504521572342</v>
      </c>
      <c r="F85" s="383">
        <f t="shared" si="13"/>
        <v>0.15529486236437781</v>
      </c>
      <c r="G85" s="383">
        <f t="shared" si="13"/>
        <v>0.17841932231849922</v>
      </c>
      <c r="H85" s="383">
        <f t="shared" si="13"/>
        <v>0.99207796556320971</v>
      </c>
      <c r="I85" s="383"/>
    </row>
    <row r="86" spans="1:21" ht="13.5" customHeight="1" x14ac:dyDescent="0.25">
      <c r="A86" s="359" t="s">
        <v>435</v>
      </c>
      <c r="D86" s="383">
        <f>+D83/$I$83</f>
        <v>2.5072780718496182E-2</v>
      </c>
      <c r="E86" s="383">
        <f t="shared" ref="E86:H86" si="14">+E83/$I$83</f>
        <v>5.5779805295455127E-2</v>
      </c>
      <c r="F86" s="383">
        <f t="shared" si="14"/>
        <v>0.44203572198083169</v>
      </c>
      <c r="G86" s="383">
        <f t="shared" si="14"/>
        <v>0.16818191278541733</v>
      </c>
      <c r="H86" s="383">
        <f t="shared" si="14"/>
        <v>0.69107022078020031</v>
      </c>
      <c r="I86" s="383"/>
    </row>
    <row r="87" spans="1:21" ht="13.5" customHeight="1" x14ac:dyDescent="0.25"/>
    <row r="88" spans="1:21" ht="13.5" customHeight="1" x14ac:dyDescent="0.25">
      <c r="E88" s="383">
        <f>+D85+E85</f>
        <v>0.65836378088033265</v>
      </c>
      <c r="F88" s="383">
        <f>+E88+F85</f>
        <v>0.81365864324471049</v>
      </c>
      <c r="G88" s="383">
        <f>+F88+G85</f>
        <v>0.99207796556320971</v>
      </c>
      <c r="H88" s="383"/>
    </row>
    <row r="89" spans="1:21" ht="13.5" customHeight="1" x14ac:dyDescent="0.25">
      <c r="E89" s="383">
        <f>+D86+E86</f>
        <v>8.0852586013951316E-2</v>
      </c>
      <c r="F89" s="383">
        <f>+E89+F86</f>
        <v>0.52288830799478303</v>
      </c>
      <c r="G89" s="383">
        <f>+F89+G86</f>
        <v>0.69107022078020042</v>
      </c>
    </row>
    <row r="90" spans="1:21" s="384" customFormat="1" ht="13.5" customHeight="1" x14ac:dyDescent="0.25">
      <c r="C90" s="384" t="s">
        <v>436</v>
      </c>
      <c r="E90" s="385"/>
      <c r="F90" s="385"/>
      <c r="G90" s="385"/>
      <c r="H90" s="385"/>
      <c r="I90" s="385"/>
      <c r="J90" s="385"/>
      <c r="K90" s="385"/>
      <c r="L90" s="385"/>
      <c r="M90" s="385"/>
      <c r="N90" s="385"/>
      <c r="O90" s="385"/>
      <c r="P90" s="385"/>
      <c r="Q90" s="385"/>
      <c r="R90" s="385"/>
      <c r="S90" s="385"/>
      <c r="T90" s="385"/>
      <c r="U90" s="385"/>
    </row>
    <row r="91" spans="1:21" ht="13.5" customHeight="1" x14ac:dyDescent="0.25">
      <c r="A91" s="359">
        <v>331</v>
      </c>
      <c r="D91" s="373">
        <v>714376000</v>
      </c>
      <c r="E91" s="373">
        <v>1589283400</v>
      </c>
      <c r="F91" s="373">
        <v>4500000000</v>
      </c>
      <c r="G91" s="373">
        <v>4791854700</v>
      </c>
    </row>
    <row r="92" spans="1:21" ht="13.5" customHeight="1" x14ac:dyDescent="0.25">
      <c r="D92" s="383">
        <f>+D91/$I$83</f>
        <v>2.5072780718496182E-2</v>
      </c>
      <c r="E92" s="383">
        <f t="shared" ref="E92:G92" si="15">+E91/$I$83</f>
        <v>5.5779805295455127E-2</v>
      </c>
      <c r="F92" s="383">
        <f t="shared" si="15"/>
        <v>0.15793855509316215</v>
      </c>
      <c r="G92" s="383">
        <f t="shared" si="15"/>
        <v>0.16818191278541733</v>
      </c>
    </row>
    <row r="93" spans="1:21" ht="13.5" customHeight="1" x14ac:dyDescent="0.25">
      <c r="D93" s="383"/>
      <c r="E93" s="383">
        <f>+D92+E92</f>
        <v>8.0852586013951316E-2</v>
      </c>
      <c r="F93" s="383">
        <f>+E93+F92</f>
        <v>0.23879114110711347</v>
      </c>
      <c r="G93" s="383">
        <f>+F93+G92</f>
        <v>0.4069730538925308</v>
      </c>
    </row>
    <row r="94" spans="1:21" ht="13.5" customHeight="1" x14ac:dyDescent="0.25"/>
    <row r="95" spans="1:21" ht="13.5" customHeight="1" x14ac:dyDescent="0.25">
      <c r="A95" s="359" t="s">
        <v>434</v>
      </c>
      <c r="D95" s="373">
        <f>7738752666-2800000000</f>
        <v>4938752666</v>
      </c>
      <c r="E95" s="373">
        <f>9974757261-1000000000-2000000000-1000000000</f>
        <v>5974757261</v>
      </c>
      <c r="F95" s="373">
        <v>4178263091</v>
      </c>
      <c r="G95" s="373">
        <v>4800434849</v>
      </c>
      <c r="H95" s="373">
        <v>26692207867</v>
      </c>
      <c r="I95" s="373">
        <v>26905353000</v>
      </c>
    </row>
    <row r="96" spans="1:21" ht="13.5" customHeight="1" x14ac:dyDescent="0.25">
      <c r="D96" s="359">
        <f>+D95/$I$82</f>
        <v>0.18356022558038915</v>
      </c>
      <c r="E96" s="359">
        <f t="shared" ref="E96:H96" si="16">+E95/$I$82</f>
        <v>0.22206574509540908</v>
      </c>
      <c r="F96" s="359">
        <f t="shared" si="16"/>
        <v>0.15529486236437781</v>
      </c>
      <c r="G96" s="359">
        <f t="shared" si="16"/>
        <v>0.17841932231849922</v>
      </c>
      <c r="H96" s="359">
        <f t="shared" si="16"/>
        <v>0.99207796556320971</v>
      </c>
    </row>
    <row r="97" spans="1:7" ht="13.5" customHeight="1" x14ac:dyDescent="0.25">
      <c r="E97" s="383">
        <f>+D96+E96</f>
        <v>0.4056259706757982</v>
      </c>
      <c r="F97" s="383">
        <f>+E97+F96</f>
        <v>0.56092083304017604</v>
      </c>
      <c r="G97" s="383">
        <f>+F97+G96</f>
        <v>0.73934015535867526</v>
      </c>
    </row>
    <row r="98" spans="1:7" ht="13.5" customHeight="1" x14ac:dyDescent="0.25"/>
    <row r="99" spans="1:7" ht="13.5" customHeight="1" x14ac:dyDescent="0.25"/>
    <row r="100" spans="1:7" ht="13.5" customHeight="1" x14ac:dyDescent="0.25"/>
    <row r="101" spans="1:7" ht="13.5" customHeight="1" x14ac:dyDescent="0.25">
      <c r="D101" s="415">
        <v>121682631</v>
      </c>
      <c r="E101" s="373">
        <v>222067612</v>
      </c>
    </row>
    <row r="102" spans="1:7" ht="13.5" customHeight="1" x14ac:dyDescent="0.25">
      <c r="A102" s="359">
        <v>312</v>
      </c>
      <c r="B102" s="359" t="s">
        <v>437</v>
      </c>
      <c r="C102" s="373">
        <v>78370000</v>
      </c>
      <c r="D102" s="415">
        <v>5666560321</v>
      </c>
      <c r="E102" s="373">
        <v>22702930014</v>
      </c>
    </row>
    <row r="103" spans="1:7" ht="13.5" customHeight="1" x14ac:dyDescent="0.25">
      <c r="A103" s="359">
        <v>312</v>
      </c>
      <c r="B103" s="359" t="s">
        <v>438</v>
      </c>
      <c r="C103" s="373">
        <v>43680000</v>
      </c>
      <c r="D103" s="415">
        <f>SUBTOTAL(9,D101:D102)+305000000</f>
        <v>6093242952</v>
      </c>
      <c r="E103" s="373">
        <f>SUBTOTAL(9,E101:E102)</f>
        <v>22924997626</v>
      </c>
      <c r="F103" s="373">
        <v>5788242952</v>
      </c>
    </row>
    <row r="104" spans="1:7" ht="13.5" customHeight="1" x14ac:dyDescent="0.25">
      <c r="A104" s="359">
        <v>312</v>
      </c>
      <c r="B104" s="359" t="s">
        <v>439</v>
      </c>
      <c r="C104" s="373">
        <v>44992000</v>
      </c>
      <c r="D104" s="416">
        <f>+D103/E103</f>
        <v>0.26579034167879045</v>
      </c>
    </row>
    <row r="105" spans="1:7" ht="13.5" customHeight="1" x14ac:dyDescent="0.25">
      <c r="A105" s="359">
        <v>312</v>
      </c>
      <c r="B105" s="359" t="s">
        <v>440</v>
      </c>
      <c r="C105" s="373">
        <v>49842000</v>
      </c>
    </row>
    <row r="106" spans="1:7" ht="13.5" customHeight="1" x14ac:dyDescent="0.25">
      <c r="A106" s="359">
        <v>312</v>
      </c>
      <c r="B106" s="359" t="s">
        <v>438</v>
      </c>
      <c r="C106" s="373">
        <v>31378000</v>
      </c>
    </row>
    <row r="107" spans="1:7" ht="13.5" customHeight="1" x14ac:dyDescent="0.25">
      <c r="A107" s="359">
        <v>312</v>
      </c>
      <c r="B107" s="359" t="s">
        <v>439</v>
      </c>
      <c r="C107" s="373">
        <v>5200000</v>
      </c>
    </row>
    <row r="108" spans="1:7" ht="13.5" customHeight="1" x14ac:dyDescent="0.25">
      <c r="A108" s="359">
        <v>312</v>
      </c>
      <c r="B108" s="359" t="s">
        <v>441</v>
      </c>
      <c r="C108" s="373">
        <v>501986000</v>
      </c>
    </row>
    <row r="109" spans="1:7" ht="13.5" customHeight="1" x14ac:dyDescent="0.25">
      <c r="A109" s="359">
        <v>312</v>
      </c>
      <c r="B109" s="359" t="s">
        <v>442</v>
      </c>
      <c r="C109" s="373">
        <v>48609000</v>
      </c>
    </row>
    <row r="110" spans="1:7" ht="13.5" customHeight="1" x14ac:dyDescent="0.25">
      <c r="A110" s="359">
        <v>312</v>
      </c>
      <c r="B110" s="359" t="s">
        <v>443</v>
      </c>
      <c r="C110" s="373">
        <v>17390000</v>
      </c>
    </row>
    <row r="111" spans="1:7" ht="13.5" customHeight="1" x14ac:dyDescent="0.25">
      <c r="A111" s="359">
        <v>312</v>
      </c>
      <c r="B111" s="359" t="s">
        <v>444</v>
      </c>
      <c r="C111" s="373">
        <v>72744000</v>
      </c>
    </row>
    <row r="112" spans="1:7" ht="13.5" customHeight="1" x14ac:dyDescent="0.25">
      <c r="A112" s="359">
        <v>312</v>
      </c>
      <c r="B112" s="359" t="s">
        <v>445</v>
      </c>
      <c r="C112" s="373">
        <v>31600000</v>
      </c>
    </row>
    <row r="113" spans="1:3" ht="13.5" customHeight="1" x14ac:dyDescent="0.25">
      <c r="A113" s="359">
        <v>312</v>
      </c>
      <c r="B113" s="359" t="s">
        <v>446</v>
      </c>
      <c r="C113" s="373">
        <v>15425000</v>
      </c>
    </row>
    <row r="114" spans="1:3" ht="13.5" customHeight="1" x14ac:dyDescent="0.25">
      <c r="A114" s="359">
        <v>312</v>
      </c>
      <c r="B114" s="359" t="s">
        <v>447</v>
      </c>
      <c r="C114" s="373">
        <v>8424000</v>
      </c>
    </row>
    <row r="115" spans="1:3" ht="13.5" customHeight="1" x14ac:dyDescent="0.25">
      <c r="A115" s="359">
        <v>312</v>
      </c>
      <c r="B115" s="359" t="s">
        <v>448</v>
      </c>
      <c r="C115" s="373">
        <v>40440000</v>
      </c>
    </row>
    <row r="116" spans="1:3" ht="13.5" customHeight="1" x14ac:dyDescent="0.25">
      <c r="A116" s="359">
        <v>312</v>
      </c>
      <c r="B116" s="359" t="s">
        <v>440</v>
      </c>
      <c r="C116" s="373">
        <v>5720000</v>
      </c>
    </row>
    <row r="117" spans="1:3" ht="13.5" customHeight="1" x14ac:dyDescent="0.25">
      <c r="A117" s="359">
        <v>312</v>
      </c>
      <c r="B117" s="359" t="s">
        <v>449</v>
      </c>
      <c r="C117" s="373">
        <v>5200000</v>
      </c>
    </row>
    <row r="118" spans="1:3" x14ac:dyDescent="0.25">
      <c r="A118" s="359">
        <v>331</v>
      </c>
      <c r="B118" s="359" t="s">
        <v>450</v>
      </c>
      <c r="C118" s="373">
        <v>380000000</v>
      </c>
    </row>
    <row r="119" spans="1:3" x14ac:dyDescent="0.25">
      <c r="A119" s="359">
        <v>331</v>
      </c>
      <c r="B119" s="359" t="s">
        <v>451</v>
      </c>
      <c r="C119" s="373">
        <v>4283510000</v>
      </c>
    </row>
    <row r="120" spans="1:3" x14ac:dyDescent="0.25">
      <c r="A120" s="359">
        <v>331</v>
      </c>
      <c r="B120" s="359" t="s">
        <v>452</v>
      </c>
      <c r="C120" s="373">
        <v>380000000</v>
      </c>
    </row>
    <row r="121" spans="1:3" x14ac:dyDescent="0.25">
      <c r="A121" s="359">
        <v>331</v>
      </c>
      <c r="B121" s="359" t="s">
        <v>453</v>
      </c>
      <c r="C121" s="373">
        <v>180000000</v>
      </c>
    </row>
    <row r="122" spans="1:3" x14ac:dyDescent="0.25">
      <c r="A122" s="359">
        <v>331</v>
      </c>
      <c r="B122" s="359" t="s">
        <v>454</v>
      </c>
      <c r="C122" s="373">
        <v>1530000000</v>
      </c>
    </row>
    <row r="123" spans="1:3" x14ac:dyDescent="0.25">
      <c r="A123" s="359">
        <v>331</v>
      </c>
      <c r="B123" s="359" t="s">
        <v>455</v>
      </c>
      <c r="C123" s="373">
        <v>270877000</v>
      </c>
    </row>
    <row r="124" spans="1:3" x14ac:dyDescent="0.25">
      <c r="A124" s="359">
        <v>331</v>
      </c>
      <c r="B124" s="359" t="s">
        <v>456</v>
      </c>
      <c r="C124" s="373">
        <v>2677194000</v>
      </c>
    </row>
    <row r="125" spans="1:3" x14ac:dyDescent="0.25">
      <c r="A125" s="359">
        <v>331</v>
      </c>
      <c r="B125" s="359" t="s">
        <v>457</v>
      </c>
      <c r="C125" s="373">
        <v>330000000</v>
      </c>
    </row>
    <row r="126" spans="1:3" x14ac:dyDescent="0.25">
      <c r="A126" s="359">
        <v>331</v>
      </c>
      <c r="B126" s="359" t="s">
        <v>458</v>
      </c>
      <c r="C126" s="373">
        <v>10708775000</v>
      </c>
    </row>
    <row r="127" spans="1:3" x14ac:dyDescent="0.25">
      <c r="A127" s="359">
        <v>331</v>
      </c>
      <c r="B127" s="359" t="s">
        <v>459</v>
      </c>
      <c r="C127" s="373">
        <v>1338597000</v>
      </c>
    </row>
    <row r="128" spans="1:3" x14ac:dyDescent="0.25">
      <c r="A128" s="359">
        <v>331</v>
      </c>
      <c r="B128" s="359" t="s">
        <v>460</v>
      </c>
      <c r="C128" s="373">
        <v>480000000</v>
      </c>
    </row>
    <row r="129" spans="1:3" x14ac:dyDescent="0.25">
      <c r="A129" s="359">
        <v>331</v>
      </c>
      <c r="B129" s="359" t="s">
        <v>461</v>
      </c>
      <c r="C129" s="373">
        <v>300000000</v>
      </c>
    </row>
    <row r="130" spans="1:3" x14ac:dyDescent="0.25">
      <c r="A130" s="359">
        <v>331</v>
      </c>
      <c r="B130" s="359" t="s">
        <v>462</v>
      </c>
      <c r="C130" s="373">
        <v>5197350000</v>
      </c>
    </row>
    <row r="131" spans="1:3" x14ac:dyDescent="0.25">
      <c r="A131" s="359">
        <v>331</v>
      </c>
      <c r="B131" s="359" t="s">
        <v>463</v>
      </c>
      <c r="C131" s="373">
        <v>435790000</v>
      </c>
    </row>
    <row r="132" spans="1:3" x14ac:dyDescent="0.25">
      <c r="A132" s="359" t="s">
        <v>464</v>
      </c>
      <c r="C132" s="373">
        <f>SUM(C118:C131)</f>
        <v>28492093000</v>
      </c>
    </row>
    <row r="133" spans="1:3" x14ac:dyDescent="0.25">
      <c r="A133" s="359" t="s">
        <v>465</v>
      </c>
      <c r="C133" s="373">
        <f>SUM(C102:C117)</f>
        <v>1001000000</v>
      </c>
    </row>
    <row r="134" spans="1:3" x14ac:dyDescent="0.25">
      <c r="A134" s="359" t="s">
        <v>466</v>
      </c>
      <c r="C134" s="373">
        <f>SUM(C132:C133)</f>
        <v>29493093000</v>
      </c>
    </row>
    <row r="135" spans="1:3" x14ac:dyDescent="0.25">
      <c r="C135" s="373">
        <f>SUM(C102:C131)</f>
        <v>29493093000</v>
      </c>
    </row>
  </sheetData>
  <autoFilter ref="A4:U61">
    <filterColumn colId="0">
      <filters>
        <filter val="312"/>
      </filters>
    </filterColumn>
  </autoFilter>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65"/>
  <sheetViews>
    <sheetView showGridLines="0" tabSelected="1" topLeftCell="A11" zoomScale="70" zoomScaleNormal="70" zoomScaleSheetLayoutView="25" workbookViewId="0">
      <pane xSplit="4" ySplit="4" topLeftCell="AG15" activePane="bottomRight" state="frozen"/>
      <selection activeCell="A11" sqref="A11"/>
      <selection pane="topRight" activeCell="E11" sqref="E11"/>
      <selection pane="bottomLeft" activeCell="A15" sqref="A15"/>
      <selection pane="bottomRight" activeCell="AK44" sqref="AK44"/>
    </sheetView>
  </sheetViews>
  <sheetFormatPr baseColWidth="10" defaultRowHeight="18" x14ac:dyDescent="0.3"/>
  <cols>
    <col min="1" max="1" width="4.85546875" style="1" customWidth="1"/>
    <col min="2" max="2" width="6" style="1" customWidth="1"/>
    <col min="3" max="3" width="10" style="1" customWidth="1"/>
    <col min="4" max="4" width="64.28515625" style="355" customWidth="1"/>
    <col min="5" max="5" width="11.140625" style="1" customWidth="1"/>
    <col min="6" max="6" width="9.28515625" style="1" customWidth="1"/>
    <col min="7" max="7" width="32.28515625" style="1" customWidth="1"/>
    <col min="8" max="8" width="24.85546875" style="1" customWidth="1"/>
    <col min="9" max="9" width="23.5703125" style="356" customWidth="1"/>
    <col min="10" max="10" width="16" style="1" customWidth="1"/>
    <col min="11" max="11" width="38.5703125" style="1" customWidth="1"/>
    <col min="12" max="16" width="11.140625" style="31" customWidth="1"/>
    <col min="17" max="17" width="20.140625" style="1" customWidth="1"/>
    <col min="18" max="18" width="27.28515625" style="1" customWidth="1"/>
    <col min="19" max="19" width="25.5703125" style="1" customWidth="1"/>
    <col min="20" max="20" width="45.7109375" style="1" customWidth="1"/>
    <col min="21" max="24" width="11.42578125" style="1" customWidth="1"/>
    <col min="25" max="25" width="20.85546875" style="1" customWidth="1"/>
    <col min="26" max="26" width="18.85546875" style="1" customWidth="1"/>
    <col min="27" max="27" width="26.7109375" style="1" customWidth="1"/>
    <col min="28" max="28" width="18.85546875" style="1" customWidth="1"/>
    <col min="29" max="29" width="14.140625" style="2" customWidth="1"/>
    <col min="30" max="30" width="18.42578125" style="1" customWidth="1"/>
    <col min="31" max="31" width="203" style="1" bestFit="1" customWidth="1"/>
    <col min="32" max="32" width="17.7109375" style="1" customWidth="1"/>
    <col min="33" max="33" width="30.85546875" style="1" customWidth="1"/>
    <col min="34" max="34" width="19.7109375" style="1" customWidth="1"/>
    <col min="35" max="36" width="16.42578125" style="1" customWidth="1"/>
    <col min="37" max="37" width="29.140625" style="1" customWidth="1"/>
    <col min="38" max="38" width="17.85546875" style="1" customWidth="1"/>
    <col min="39" max="39" width="32.7109375" style="1" customWidth="1"/>
    <col min="40" max="44" width="11.42578125" style="1" customWidth="1"/>
    <col min="45" max="45" width="29.5703125" style="1" customWidth="1"/>
    <col min="46" max="47" width="11.42578125" style="1" customWidth="1"/>
    <col min="48" max="48" width="14.85546875" style="1" customWidth="1"/>
    <col min="49" max="49" width="14.5703125" style="1" customWidth="1"/>
    <col min="50" max="50" width="20.7109375" style="1" customWidth="1"/>
    <col min="51" max="51" width="24.140625" style="1" customWidth="1"/>
    <col min="52" max="52" width="19.140625" style="1" customWidth="1"/>
    <col min="53" max="53" width="18.42578125" style="1" customWidth="1"/>
    <col min="54" max="55" width="21.85546875" style="1" customWidth="1"/>
    <col min="56" max="56" width="19.85546875" style="1" customWidth="1"/>
    <col min="57" max="59" width="11.42578125" style="1" customWidth="1"/>
    <col min="60" max="16384" width="11.42578125" style="1"/>
  </cols>
  <sheetData>
    <row r="1" spans="1:56" ht="40.5" customHeight="1" x14ac:dyDescent="0.3">
      <c r="A1" s="431"/>
      <c r="B1" s="432"/>
      <c r="C1" s="432"/>
      <c r="D1" s="432"/>
      <c r="E1" s="432"/>
      <c r="F1" s="432"/>
      <c r="G1" s="432"/>
      <c r="H1" s="432"/>
      <c r="I1" s="432"/>
      <c r="J1" s="432"/>
      <c r="K1" s="432"/>
      <c r="L1" s="432"/>
      <c r="M1" s="432"/>
      <c r="N1" s="432"/>
      <c r="O1" s="432"/>
      <c r="P1" s="432"/>
      <c r="Q1" s="432"/>
      <c r="R1" s="432"/>
      <c r="S1" s="432"/>
      <c r="T1" s="432"/>
      <c r="U1" s="432"/>
      <c r="V1" s="432"/>
      <c r="W1" s="432"/>
      <c r="X1" s="432"/>
      <c r="Y1" s="432"/>
      <c r="Z1" s="432"/>
    </row>
    <row r="2" spans="1:56" ht="40.5" customHeight="1" thickBot="1" x14ac:dyDescent="0.35">
      <c r="A2" s="433" t="s">
        <v>0</v>
      </c>
      <c r="B2" s="433"/>
      <c r="C2" s="434"/>
      <c r="D2" s="434"/>
      <c r="E2" s="434"/>
      <c r="F2" s="434"/>
      <c r="G2" s="434"/>
      <c r="H2" s="434"/>
      <c r="I2" s="433"/>
      <c r="J2" s="433"/>
      <c r="K2" s="433"/>
      <c r="L2" s="433"/>
      <c r="M2" s="433"/>
      <c r="N2" s="433"/>
      <c r="O2" s="433"/>
      <c r="P2" s="433"/>
      <c r="Q2" s="433"/>
      <c r="R2" s="433"/>
      <c r="S2" s="433"/>
      <c r="T2" s="433"/>
      <c r="U2" s="433"/>
      <c r="V2" s="433"/>
      <c r="W2" s="433"/>
      <c r="X2" s="433"/>
      <c r="Y2" s="433"/>
      <c r="Z2" s="433"/>
    </row>
    <row r="3" spans="1:56" ht="36.75" customHeight="1" x14ac:dyDescent="0.3">
      <c r="A3" s="3" t="s">
        <v>1</v>
      </c>
      <c r="B3" s="4">
        <v>2018</v>
      </c>
      <c r="C3" s="435" t="s">
        <v>2</v>
      </c>
      <c r="D3" s="436"/>
      <c r="E3" s="436"/>
      <c r="F3" s="436"/>
      <c r="G3" s="436"/>
      <c r="H3" s="437"/>
      <c r="I3" s="5"/>
      <c r="J3" s="6"/>
      <c r="K3" s="6"/>
      <c r="L3" s="7"/>
      <c r="M3" s="7"/>
      <c r="N3" s="7"/>
      <c r="O3" s="7"/>
      <c r="P3" s="7"/>
      <c r="Q3" s="6"/>
      <c r="R3" s="6"/>
      <c r="S3" s="6"/>
      <c r="T3" s="6"/>
      <c r="U3" s="6"/>
      <c r="V3" s="6"/>
      <c r="W3" s="6"/>
      <c r="X3" s="6"/>
      <c r="Y3" s="6"/>
      <c r="Z3" s="8"/>
      <c r="AA3" s="9"/>
      <c r="AB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36.75" customHeight="1" x14ac:dyDescent="0.3">
      <c r="A4" s="3" t="s">
        <v>3</v>
      </c>
      <c r="B4" s="4"/>
      <c r="C4" s="10" t="s">
        <v>4</v>
      </c>
      <c r="D4" s="11" t="s">
        <v>5</v>
      </c>
      <c r="E4" s="438" t="s">
        <v>6</v>
      </c>
      <c r="F4" s="438"/>
      <c r="G4" s="438"/>
      <c r="H4" s="439"/>
      <c r="I4" s="5"/>
      <c r="J4" s="6"/>
      <c r="K4" s="6"/>
      <c r="L4" s="7"/>
      <c r="M4" s="7"/>
      <c r="N4" s="7"/>
      <c r="O4" s="7"/>
      <c r="P4" s="7"/>
      <c r="Q4" s="6"/>
      <c r="R4" s="6"/>
      <c r="S4" s="6"/>
      <c r="T4" s="6"/>
      <c r="U4" s="6"/>
      <c r="V4" s="6"/>
      <c r="W4" s="6"/>
      <c r="X4" s="6"/>
      <c r="Y4" s="6"/>
      <c r="Z4" s="8"/>
      <c r="AA4" s="9"/>
      <c r="AB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56" ht="36.75" customHeight="1" thickBot="1" x14ac:dyDescent="0.35">
      <c r="A5" s="3" t="s">
        <v>7</v>
      </c>
      <c r="B5" s="4"/>
      <c r="C5" s="12"/>
      <c r="D5" s="13"/>
      <c r="E5" s="440"/>
      <c r="F5" s="440"/>
      <c r="G5" s="440"/>
      <c r="H5" s="441"/>
      <c r="I5" s="5"/>
      <c r="J5" s="6"/>
      <c r="K5" s="6"/>
      <c r="L5" s="7"/>
      <c r="M5" s="7"/>
      <c r="N5" s="7"/>
      <c r="O5" s="7"/>
      <c r="P5" s="7"/>
      <c r="Q5" s="6"/>
      <c r="R5" s="6"/>
      <c r="S5" s="6"/>
      <c r="T5" s="6"/>
      <c r="U5" s="6"/>
      <c r="V5" s="6"/>
      <c r="W5" s="6"/>
      <c r="X5" s="6"/>
      <c r="Y5" s="6"/>
      <c r="Z5" s="8"/>
      <c r="AA5" s="14"/>
      <c r="AB5" s="15"/>
      <c r="AC5" s="16"/>
      <c r="AD5" s="15"/>
      <c r="AE5" s="15"/>
      <c r="AF5" s="15"/>
      <c r="AG5" s="15"/>
      <c r="AH5" s="15"/>
      <c r="AI5" s="15"/>
      <c r="AJ5" s="15"/>
      <c r="AK5" s="15"/>
      <c r="AL5" s="15"/>
      <c r="AM5" s="442"/>
      <c r="AN5" s="442"/>
      <c r="AO5" s="442"/>
      <c r="AP5" s="442"/>
      <c r="AQ5" s="442"/>
      <c r="AR5" s="442"/>
      <c r="AS5" s="442"/>
      <c r="AT5" s="442"/>
      <c r="AU5" s="442"/>
      <c r="AV5" s="442"/>
      <c r="AW5" s="442"/>
      <c r="AX5" s="442"/>
      <c r="AY5" s="442"/>
      <c r="AZ5" s="442"/>
      <c r="BA5" s="442"/>
      <c r="BB5" s="442"/>
      <c r="BC5" s="442"/>
      <c r="BD5" s="442"/>
    </row>
    <row r="6" spans="1:56" x14ac:dyDescent="0.3">
      <c r="A6" s="17"/>
      <c r="B6" s="18"/>
      <c r="C6" s="18"/>
      <c r="D6" s="19"/>
      <c r="E6" s="18"/>
      <c r="F6" s="18"/>
      <c r="G6" s="18"/>
      <c r="H6" s="18"/>
      <c r="I6" s="20"/>
      <c r="J6" s="18"/>
      <c r="K6" s="18"/>
      <c r="L6" s="21"/>
      <c r="M6" s="21"/>
      <c r="N6" s="21"/>
      <c r="O6" s="21"/>
      <c r="P6" s="21"/>
      <c r="Q6" s="9"/>
      <c r="R6" s="9"/>
      <c r="S6" s="9"/>
      <c r="T6" s="9"/>
      <c r="U6" s="9"/>
      <c r="V6" s="9"/>
      <c r="W6" s="9"/>
      <c r="X6" s="9"/>
      <c r="Y6" s="9"/>
      <c r="Z6" s="9"/>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row>
    <row r="7" spans="1:56" ht="17.25" x14ac:dyDescent="0.3">
      <c r="A7" s="18"/>
      <c r="B7" s="18"/>
      <c r="C7" s="18"/>
      <c r="D7" s="443"/>
      <c r="E7" s="443"/>
      <c r="F7" s="443"/>
      <c r="G7" s="443"/>
      <c r="H7" s="443"/>
      <c r="I7" s="443"/>
      <c r="J7" s="443"/>
      <c r="K7" s="443"/>
      <c r="L7" s="443"/>
      <c r="M7" s="443"/>
      <c r="N7" s="443"/>
      <c r="O7" s="443"/>
      <c r="P7" s="443"/>
      <c r="Q7" s="443"/>
      <c r="R7" s="443"/>
      <c r="S7" s="443"/>
      <c r="T7" s="22"/>
      <c r="U7" s="23"/>
      <c r="V7" s="9"/>
      <c r="W7" s="9"/>
      <c r="X7" s="9"/>
      <c r="Y7" s="9"/>
      <c r="Z7" s="9"/>
      <c r="AA7" s="24"/>
      <c r="AB7" s="24"/>
      <c r="AC7" s="25"/>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row>
    <row r="8" spans="1:56" ht="17.25" x14ac:dyDescent="0.3">
      <c r="A8" s="26"/>
      <c r="B8" s="9"/>
      <c r="C8" s="9"/>
      <c r="D8" s="444"/>
      <c r="E8" s="444"/>
      <c r="F8" s="444"/>
      <c r="G8" s="444"/>
      <c r="H8" s="444"/>
      <c r="I8" s="444"/>
      <c r="J8" s="444"/>
      <c r="K8" s="444"/>
      <c r="L8" s="445"/>
      <c r="M8" s="445"/>
      <c r="N8" s="445"/>
      <c r="O8" s="445"/>
      <c r="P8" s="27"/>
      <c r="Q8" s="24"/>
      <c r="R8" s="24"/>
      <c r="S8" s="24"/>
      <c r="T8" s="24"/>
      <c r="U8" s="24"/>
      <c r="V8" s="9"/>
      <c r="W8" s="9"/>
      <c r="X8" s="9"/>
      <c r="Y8" s="9"/>
      <c r="Z8" s="9"/>
      <c r="AA8" s="446"/>
      <c r="AB8" s="446"/>
      <c r="AC8" s="446"/>
      <c r="AD8" s="28"/>
      <c r="AE8" s="28"/>
      <c r="AF8" s="28"/>
      <c r="AG8" s="446"/>
      <c r="AH8" s="446"/>
      <c r="AI8" s="446"/>
      <c r="AJ8" s="28"/>
      <c r="AK8" s="28"/>
      <c r="AL8" s="28"/>
      <c r="AM8" s="446"/>
      <c r="AN8" s="446"/>
      <c r="AO8" s="446"/>
      <c r="AP8" s="28"/>
      <c r="AQ8" s="28"/>
      <c r="AR8" s="28"/>
      <c r="AS8" s="446"/>
      <c r="AT8" s="446"/>
      <c r="AU8" s="446"/>
      <c r="AV8" s="28"/>
      <c r="AW8" s="28"/>
      <c r="AX8" s="28"/>
      <c r="AY8" s="446"/>
      <c r="AZ8" s="446"/>
      <c r="BA8" s="446"/>
      <c r="BB8" s="28"/>
      <c r="BC8" s="28"/>
      <c r="BD8" s="28"/>
    </row>
    <row r="9" spans="1:56" ht="18.75" thickBot="1" x14ac:dyDescent="0.35">
      <c r="A9" s="9"/>
      <c r="B9" s="9"/>
      <c r="C9" s="9"/>
      <c r="D9" s="29"/>
      <c r="E9" s="9"/>
      <c r="F9" s="9"/>
      <c r="G9" s="9"/>
      <c r="H9" s="9"/>
      <c r="I9" s="30"/>
      <c r="J9" s="9"/>
      <c r="K9" s="9"/>
      <c r="Q9" s="9"/>
      <c r="R9" s="9"/>
      <c r="S9" s="9"/>
      <c r="T9" s="9"/>
      <c r="U9" s="9"/>
      <c r="V9" s="9"/>
      <c r="W9" s="9"/>
      <c r="X9" s="9"/>
      <c r="Y9" s="9"/>
      <c r="Z9" s="9"/>
      <c r="AA9" s="24"/>
      <c r="AB9" s="24"/>
      <c r="AC9" s="25"/>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row>
    <row r="10" spans="1:56" ht="15" customHeight="1" x14ac:dyDescent="0.3">
      <c r="A10" s="447" t="s">
        <v>8</v>
      </c>
      <c r="B10" s="448"/>
      <c r="C10" s="32"/>
      <c r="D10" s="453"/>
      <c r="E10" s="454"/>
      <c r="F10" s="454"/>
      <c r="G10" s="454"/>
      <c r="H10" s="454"/>
      <c r="I10" s="454"/>
      <c r="J10" s="454"/>
      <c r="K10" s="454"/>
      <c r="L10" s="454"/>
      <c r="M10" s="454"/>
      <c r="N10" s="454"/>
      <c r="O10" s="454"/>
      <c r="P10" s="454"/>
      <c r="Q10" s="454"/>
      <c r="R10" s="454"/>
      <c r="S10" s="454"/>
      <c r="T10" s="454"/>
      <c r="U10" s="454"/>
      <c r="V10" s="454"/>
      <c r="W10" s="454"/>
      <c r="X10" s="454"/>
      <c r="Y10" s="454"/>
      <c r="Z10" s="454"/>
      <c r="AA10" s="457" t="s">
        <v>9</v>
      </c>
      <c r="AB10" s="457"/>
      <c r="AC10" s="457"/>
      <c r="AD10" s="457"/>
      <c r="AE10" s="457"/>
      <c r="AF10" s="457"/>
      <c r="AG10" s="458" t="s">
        <v>9</v>
      </c>
      <c r="AH10" s="458"/>
      <c r="AI10" s="458"/>
      <c r="AJ10" s="458"/>
      <c r="AK10" s="458"/>
      <c r="AL10" s="458"/>
      <c r="AM10" s="457" t="s">
        <v>9</v>
      </c>
      <c r="AN10" s="457"/>
      <c r="AO10" s="457"/>
      <c r="AP10" s="457"/>
      <c r="AQ10" s="457"/>
      <c r="AR10" s="457"/>
      <c r="AS10" s="459" t="s">
        <v>9</v>
      </c>
      <c r="AT10" s="459"/>
      <c r="AU10" s="459"/>
      <c r="AV10" s="459"/>
      <c r="AW10" s="459"/>
      <c r="AX10" s="459"/>
      <c r="AY10" s="460" t="s">
        <v>9</v>
      </c>
      <c r="AZ10" s="460"/>
      <c r="BA10" s="460"/>
      <c r="BB10" s="460"/>
      <c r="BC10" s="460"/>
      <c r="BD10" s="460"/>
    </row>
    <row r="11" spans="1:56" thickBot="1" x14ac:dyDescent="0.35">
      <c r="A11" s="449"/>
      <c r="B11" s="450"/>
      <c r="C11" s="33"/>
      <c r="D11" s="455"/>
      <c r="E11" s="456"/>
      <c r="F11" s="456"/>
      <c r="G11" s="456"/>
      <c r="H11" s="456"/>
      <c r="I11" s="456"/>
      <c r="J11" s="456"/>
      <c r="K11" s="456"/>
      <c r="L11" s="456"/>
      <c r="M11" s="456"/>
      <c r="N11" s="456"/>
      <c r="O11" s="456"/>
      <c r="P11" s="456"/>
      <c r="Q11" s="456"/>
      <c r="R11" s="456"/>
      <c r="S11" s="456"/>
      <c r="T11" s="456"/>
      <c r="U11" s="456"/>
      <c r="V11" s="456"/>
      <c r="W11" s="456"/>
      <c r="X11" s="456"/>
      <c r="Y11" s="456"/>
      <c r="Z11" s="456"/>
      <c r="AA11" s="461" t="s">
        <v>10</v>
      </c>
      <c r="AB11" s="461"/>
      <c r="AC11" s="461"/>
      <c r="AD11" s="461"/>
      <c r="AE11" s="461"/>
      <c r="AF11" s="461"/>
      <c r="AG11" s="462" t="s">
        <v>11</v>
      </c>
      <c r="AH11" s="462"/>
      <c r="AI11" s="462"/>
      <c r="AJ11" s="462"/>
      <c r="AK11" s="462"/>
      <c r="AL11" s="462"/>
      <c r="AM11" s="461" t="s">
        <v>12</v>
      </c>
      <c r="AN11" s="461"/>
      <c r="AO11" s="461"/>
      <c r="AP11" s="461"/>
      <c r="AQ11" s="461"/>
      <c r="AR11" s="461"/>
      <c r="AS11" s="463" t="s">
        <v>13</v>
      </c>
      <c r="AT11" s="463"/>
      <c r="AU11" s="463"/>
      <c r="AV11" s="463"/>
      <c r="AW11" s="463"/>
      <c r="AX11" s="463"/>
      <c r="AY11" s="464" t="s">
        <v>14</v>
      </c>
      <c r="AZ11" s="464"/>
      <c r="BA11" s="464"/>
      <c r="BB11" s="464"/>
      <c r="BC11" s="464"/>
      <c r="BD11" s="464"/>
    </row>
    <row r="12" spans="1:56" ht="30" customHeight="1" thickBot="1" x14ac:dyDescent="0.35">
      <c r="A12" s="451"/>
      <c r="B12" s="452"/>
      <c r="C12" s="33"/>
      <c r="D12" s="465" t="s">
        <v>15</v>
      </c>
      <c r="E12" s="466"/>
      <c r="F12" s="465"/>
      <c r="G12" s="465"/>
      <c r="H12" s="465"/>
      <c r="I12" s="465"/>
      <c r="J12" s="465"/>
      <c r="K12" s="465"/>
      <c r="L12" s="465"/>
      <c r="M12" s="465"/>
      <c r="N12" s="465"/>
      <c r="O12" s="465"/>
      <c r="P12" s="465"/>
      <c r="Q12" s="465"/>
      <c r="R12" s="465"/>
      <c r="S12" s="467"/>
      <c r="T12" s="34"/>
      <c r="U12" s="34"/>
      <c r="V12" s="468" t="s">
        <v>16</v>
      </c>
      <c r="W12" s="468"/>
      <c r="X12" s="468"/>
      <c r="Y12" s="468"/>
      <c r="Z12" s="468"/>
      <c r="AA12" s="469" t="s">
        <v>17</v>
      </c>
      <c r="AB12" s="469"/>
      <c r="AC12" s="469"/>
      <c r="AD12" s="470" t="s">
        <v>18</v>
      </c>
      <c r="AE12" s="469" t="s">
        <v>19</v>
      </c>
      <c r="AF12" s="469" t="s">
        <v>20</v>
      </c>
      <c r="AG12" s="474" t="s">
        <v>17</v>
      </c>
      <c r="AH12" s="474"/>
      <c r="AI12" s="474"/>
      <c r="AJ12" s="474" t="s">
        <v>18</v>
      </c>
      <c r="AK12" s="474" t="s">
        <v>19</v>
      </c>
      <c r="AL12" s="474" t="s">
        <v>20</v>
      </c>
      <c r="AM12" s="469" t="s">
        <v>17</v>
      </c>
      <c r="AN12" s="469"/>
      <c r="AO12" s="469"/>
      <c r="AP12" s="469" t="s">
        <v>18</v>
      </c>
      <c r="AQ12" s="469" t="s">
        <v>19</v>
      </c>
      <c r="AR12" s="469" t="s">
        <v>20</v>
      </c>
      <c r="AS12" s="473" t="s">
        <v>17</v>
      </c>
      <c r="AT12" s="473"/>
      <c r="AU12" s="473"/>
      <c r="AV12" s="473" t="s">
        <v>18</v>
      </c>
      <c r="AW12" s="473" t="s">
        <v>19</v>
      </c>
      <c r="AX12" s="473" t="s">
        <v>20</v>
      </c>
      <c r="AY12" s="479" t="s">
        <v>17</v>
      </c>
      <c r="AZ12" s="479"/>
      <c r="BA12" s="479"/>
      <c r="BB12" s="479" t="s">
        <v>18</v>
      </c>
      <c r="BC12" s="35"/>
      <c r="BD12" s="481" t="s">
        <v>21</v>
      </c>
    </row>
    <row r="13" spans="1:56" s="50" customFormat="1" ht="105.75" thickBot="1" x14ac:dyDescent="0.25">
      <c r="A13" s="36" t="s">
        <v>22</v>
      </c>
      <c r="B13" s="37" t="s">
        <v>23</v>
      </c>
      <c r="C13" s="483" t="s">
        <v>24</v>
      </c>
      <c r="D13" s="38" t="s">
        <v>25</v>
      </c>
      <c r="E13" s="39" t="s">
        <v>26</v>
      </c>
      <c r="F13" s="40" t="s">
        <v>27</v>
      </c>
      <c r="G13" s="41" t="s">
        <v>28</v>
      </c>
      <c r="H13" s="41" t="s">
        <v>29</v>
      </c>
      <c r="I13" s="42" t="s">
        <v>30</v>
      </c>
      <c r="J13" s="41" t="s">
        <v>31</v>
      </c>
      <c r="K13" s="41" t="s">
        <v>32</v>
      </c>
      <c r="L13" s="43" t="s">
        <v>33</v>
      </c>
      <c r="M13" s="43" t="s">
        <v>34</v>
      </c>
      <c r="N13" s="43" t="s">
        <v>35</v>
      </c>
      <c r="O13" s="43" t="s">
        <v>36</v>
      </c>
      <c r="P13" s="43" t="s">
        <v>37</v>
      </c>
      <c r="Q13" s="41" t="s">
        <v>38</v>
      </c>
      <c r="R13" s="41" t="s">
        <v>39</v>
      </c>
      <c r="S13" s="41"/>
      <c r="T13" s="41" t="s">
        <v>40</v>
      </c>
      <c r="U13" s="41" t="s">
        <v>41</v>
      </c>
      <c r="V13" s="44" t="s">
        <v>42</v>
      </c>
      <c r="W13" s="44" t="s">
        <v>43</v>
      </c>
      <c r="X13" s="484" t="s">
        <v>44</v>
      </c>
      <c r="Y13" s="485"/>
      <c r="Z13" s="44" t="s">
        <v>45</v>
      </c>
      <c r="AA13" s="45" t="s">
        <v>28</v>
      </c>
      <c r="AB13" s="46" t="s">
        <v>46</v>
      </c>
      <c r="AC13" s="47" t="s">
        <v>47</v>
      </c>
      <c r="AD13" s="471"/>
      <c r="AE13" s="472"/>
      <c r="AF13" s="472"/>
      <c r="AG13" s="44" t="s">
        <v>28</v>
      </c>
      <c r="AH13" s="44" t="s">
        <v>46</v>
      </c>
      <c r="AI13" s="44" t="s">
        <v>47</v>
      </c>
      <c r="AJ13" s="475"/>
      <c r="AK13" s="475"/>
      <c r="AL13" s="475"/>
      <c r="AM13" s="46" t="s">
        <v>28</v>
      </c>
      <c r="AN13" s="46" t="s">
        <v>46</v>
      </c>
      <c r="AO13" s="46" t="s">
        <v>47</v>
      </c>
      <c r="AP13" s="472"/>
      <c r="AQ13" s="472"/>
      <c r="AR13" s="472"/>
      <c r="AS13" s="47" t="s">
        <v>28</v>
      </c>
      <c r="AT13" s="47" t="s">
        <v>46</v>
      </c>
      <c r="AU13" s="47" t="s">
        <v>47</v>
      </c>
      <c r="AV13" s="486"/>
      <c r="AW13" s="486"/>
      <c r="AX13" s="486"/>
      <c r="AY13" s="48" t="s">
        <v>28</v>
      </c>
      <c r="AZ13" s="48" t="s">
        <v>46</v>
      </c>
      <c r="BA13" s="48" t="s">
        <v>47</v>
      </c>
      <c r="BB13" s="480"/>
      <c r="BC13" s="49" t="s">
        <v>48</v>
      </c>
      <c r="BD13" s="482"/>
    </row>
    <row r="14" spans="1:56" ht="27.75" customHeight="1" thickBot="1" x14ac:dyDescent="0.35">
      <c r="A14" s="51"/>
      <c r="B14" s="52"/>
      <c r="C14" s="483"/>
      <c r="D14" s="53" t="s">
        <v>49</v>
      </c>
      <c r="E14" s="54"/>
      <c r="F14" s="55" t="s">
        <v>49</v>
      </c>
      <c r="G14" s="56" t="s">
        <v>49</v>
      </c>
      <c r="H14" s="56" t="s">
        <v>49</v>
      </c>
      <c r="I14" s="57" t="s">
        <v>49</v>
      </c>
      <c r="J14" s="56" t="s">
        <v>49</v>
      </c>
      <c r="K14" s="56" t="s">
        <v>49</v>
      </c>
      <c r="L14" s="58" t="s">
        <v>49</v>
      </c>
      <c r="M14" s="58" t="s">
        <v>49</v>
      </c>
      <c r="N14" s="58" t="s">
        <v>49</v>
      </c>
      <c r="O14" s="58" t="s">
        <v>49</v>
      </c>
      <c r="P14" s="59" t="s">
        <v>49</v>
      </c>
      <c r="Q14" s="56" t="s">
        <v>49</v>
      </c>
      <c r="R14" s="56" t="s">
        <v>49</v>
      </c>
      <c r="S14" s="56" t="s">
        <v>49</v>
      </c>
      <c r="T14" s="56"/>
      <c r="U14" s="56"/>
      <c r="V14" s="60" t="s">
        <v>50</v>
      </c>
      <c r="W14" s="60" t="s">
        <v>49</v>
      </c>
      <c r="X14" s="60" t="s">
        <v>51</v>
      </c>
      <c r="Y14" s="60" t="s">
        <v>52</v>
      </c>
      <c r="Z14" s="60" t="s">
        <v>49</v>
      </c>
      <c r="AA14" s="61" t="s">
        <v>49</v>
      </c>
      <c r="AB14" s="61" t="s">
        <v>49</v>
      </c>
      <c r="AC14" s="62"/>
      <c r="AD14" s="63" t="s">
        <v>49</v>
      </c>
      <c r="AE14" s="61" t="s">
        <v>49</v>
      </c>
      <c r="AF14" s="61" t="s">
        <v>49</v>
      </c>
      <c r="AG14" s="60" t="s">
        <v>49</v>
      </c>
      <c r="AH14" s="60" t="s">
        <v>49</v>
      </c>
      <c r="AI14" s="60" t="s">
        <v>49</v>
      </c>
      <c r="AJ14" s="60" t="s">
        <v>49</v>
      </c>
      <c r="AK14" s="60" t="s">
        <v>49</v>
      </c>
      <c r="AL14" s="60" t="s">
        <v>49</v>
      </c>
      <c r="AM14" s="61" t="s">
        <v>49</v>
      </c>
      <c r="AN14" s="61" t="s">
        <v>49</v>
      </c>
      <c r="AO14" s="61" t="s">
        <v>49</v>
      </c>
      <c r="AP14" s="61"/>
      <c r="AQ14" s="61" t="s">
        <v>49</v>
      </c>
      <c r="AR14" s="61" t="s">
        <v>49</v>
      </c>
      <c r="AS14" s="62" t="s">
        <v>49</v>
      </c>
      <c r="AT14" s="62" t="s">
        <v>49</v>
      </c>
      <c r="AU14" s="62" t="s">
        <v>49</v>
      </c>
      <c r="AV14" s="62" t="s">
        <v>49</v>
      </c>
      <c r="AW14" s="62" t="s">
        <v>49</v>
      </c>
      <c r="AX14" s="62" t="s">
        <v>49</v>
      </c>
      <c r="AY14" s="64" t="s">
        <v>49</v>
      </c>
      <c r="AZ14" s="64"/>
      <c r="BA14" s="64" t="s">
        <v>49</v>
      </c>
      <c r="BB14" s="64" t="s">
        <v>49</v>
      </c>
      <c r="BC14" s="65"/>
      <c r="BD14" s="66" t="s">
        <v>49</v>
      </c>
    </row>
    <row r="15" spans="1:56" ht="93" customHeight="1" thickBot="1" x14ac:dyDescent="0.35">
      <c r="A15" s="67">
        <v>1</v>
      </c>
      <c r="B15" s="68" t="s">
        <v>53</v>
      </c>
      <c r="C15" s="69" t="s">
        <v>54</v>
      </c>
      <c r="D15" s="70" t="s">
        <v>55</v>
      </c>
      <c r="E15" s="71">
        <v>0.05</v>
      </c>
      <c r="F15" s="72" t="s">
        <v>56</v>
      </c>
      <c r="G15" s="73" t="s">
        <v>57</v>
      </c>
      <c r="H15" s="73" t="s">
        <v>58</v>
      </c>
      <c r="I15" s="74"/>
      <c r="J15" s="75" t="s">
        <v>59</v>
      </c>
      <c r="K15" s="75" t="s">
        <v>60</v>
      </c>
      <c r="L15" s="76"/>
      <c r="M15" s="76"/>
      <c r="N15" s="76"/>
      <c r="O15" s="77">
        <v>0.95</v>
      </c>
      <c r="P15" s="78">
        <f>+O15</f>
        <v>0.95</v>
      </c>
      <c r="Q15" s="72" t="s">
        <v>61</v>
      </c>
      <c r="R15" s="72" t="s">
        <v>62</v>
      </c>
      <c r="S15" s="79" t="s">
        <v>63</v>
      </c>
      <c r="T15" s="72" t="s">
        <v>64</v>
      </c>
      <c r="U15" s="72"/>
      <c r="V15" s="72"/>
      <c r="W15" s="72"/>
      <c r="X15" s="72"/>
      <c r="Y15" s="80"/>
      <c r="Z15" s="81"/>
      <c r="AA15" s="82" t="str">
        <f>$G$15</f>
        <v>Porcentaje de Ejecución del Plan de Acción del Consejo Local de Gobierno</v>
      </c>
      <c r="AB15" s="83">
        <f>L15</f>
        <v>0</v>
      </c>
      <c r="AC15" s="84">
        <v>0</v>
      </c>
      <c r="AD15" s="85"/>
      <c r="AE15" s="86" t="s">
        <v>65</v>
      </c>
      <c r="AF15" s="86" t="s">
        <v>66</v>
      </c>
      <c r="AG15" s="87" t="str">
        <f>$G$15</f>
        <v>Porcentaje de Ejecución del Plan de Acción del Consejo Local de Gobierno</v>
      </c>
      <c r="AH15" s="88">
        <f>M15</f>
        <v>0</v>
      </c>
      <c r="AI15" s="89">
        <v>0</v>
      </c>
      <c r="AJ15" s="90" t="e">
        <f>AI15/AH15</f>
        <v>#DIV/0!</v>
      </c>
      <c r="AK15" s="72" t="s">
        <v>571</v>
      </c>
      <c r="AL15" s="72" t="s">
        <v>66</v>
      </c>
      <c r="AM15" s="87" t="str">
        <f>$G$15</f>
        <v>Porcentaje de Ejecución del Plan de Acción del Consejo Local de Gobierno</v>
      </c>
      <c r="AN15" s="88">
        <f>N15</f>
        <v>0</v>
      </c>
      <c r="AO15" s="89"/>
      <c r="AP15" s="90" t="e">
        <f>AO15/AN15</f>
        <v>#DIV/0!</v>
      </c>
      <c r="AQ15" s="72"/>
      <c r="AR15" s="72"/>
      <c r="AS15" s="87" t="str">
        <f>$G$15</f>
        <v>Porcentaje de Ejecución del Plan de Acción del Consejo Local de Gobierno</v>
      </c>
      <c r="AT15" s="88">
        <f>O15</f>
        <v>0.95</v>
      </c>
      <c r="AU15" s="89"/>
      <c r="AV15" s="90">
        <f>AU15/AT15</f>
        <v>0</v>
      </c>
      <c r="AW15" s="91"/>
      <c r="AX15" s="72"/>
      <c r="AY15" s="87" t="str">
        <f>$G$15</f>
        <v>Porcentaje de Ejecución del Plan de Acción del Consejo Local de Gobierno</v>
      </c>
      <c r="AZ15" s="88">
        <f>P15</f>
        <v>0.95</v>
      </c>
      <c r="BA15" s="89"/>
      <c r="BB15" s="90">
        <f>BA15/AZ15</f>
        <v>0</v>
      </c>
      <c r="BC15" s="92">
        <f>BB15*E15</f>
        <v>0</v>
      </c>
      <c r="BD15" s="93"/>
    </row>
    <row r="16" spans="1:56" ht="105" customHeight="1" thickBot="1" x14ac:dyDescent="0.35">
      <c r="A16" s="94">
        <v>2</v>
      </c>
      <c r="B16" s="95"/>
      <c r="C16" s="96"/>
      <c r="D16" s="97" t="s">
        <v>67</v>
      </c>
      <c r="E16" s="98">
        <v>7.0000000000000007E-2</v>
      </c>
      <c r="F16" s="99" t="s">
        <v>68</v>
      </c>
      <c r="G16" s="100" t="s">
        <v>69</v>
      </c>
      <c r="H16" s="100" t="s">
        <v>70</v>
      </c>
      <c r="I16" s="101"/>
      <c r="J16" s="75" t="s">
        <v>71</v>
      </c>
      <c r="K16" s="75" t="s">
        <v>72</v>
      </c>
      <c r="L16" s="102"/>
      <c r="M16" s="102">
        <v>0.4</v>
      </c>
      <c r="N16" s="102"/>
      <c r="O16" s="102"/>
      <c r="P16" s="102">
        <v>0.4</v>
      </c>
      <c r="Q16" s="99" t="s">
        <v>61</v>
      </c>
      <c r="R16" s="79" t="s">
        <v>73</v>
      </c>
      <c r="S16" s="79" t="s">
        <v>74</v>
      </c>
      <c r="T16" s="103" t="s">
        <v>75</v>
      </c>
      <c r="U16" s="99"/>
      <c r="V16" s="99"/>
      <c r="W16" s="99"/>
      <c r="X16" s="99"/>
      <c r="Y16" s="104"/>
      <c r="Z16" s="105"/>
      <c r="AA16" s="82" t="str">
        <f>$G$16</f>
        <v>Porcentaje de Participación de los Ciudadanos en la Audiencia de Rendición de Cuentas</v>
      </c>
      <c r="AB16" s="83">
        <f t="shared" ref="AB16:AB63" si="0">L16</f>
        <v>0</v>
      </c>
      <c r="AC16" s="84">
        <v>0</v>
      </c>
      <c r="AD16" s="85"/>
      <c r="AE16" s="86" t="s">
        <v>76</v>
      </c>
      <c r="AF16" s="86" t="s">
        <v>77</v>
      </c>
      <c r="AG16" s="87" t="str">
        <f>$G$16</f>
        <v>Porcentaje de Participación de los Ciudadanos en la Audiencia de Rendición de Cuentas</v>
      </c>
      <c r="AH16" s="88">
        <f t="shared" ref="AH16:AH63" si="1">M16</f>
        <v>0.4</v>
      </c>
      <c r="AI16" s="358">
        <f>+(757/255)-100%</f>
        <v>1.9686274509803923</v>
      </c>
      <c r="AJ16" s="90">
        <f>AI16/AH16</f>
        <v>4.9215686274509807</v>
      </c>
      <c r="AK16" s="72" t="s">
        <v>363</v>
      </c>
      <c r="AL16" s="72" t="s">
        <v>77</v>
      </c>
      <c r="AM16" s="87" t="str">
        <f>$G$16</f>
        <v>Porcentaje de Participación de los Ciudadanos en la Audiencia de Rendición de Cuentas</v>
      </c>
      <c r="AN16" s="88">
        <f t="shared" ref="AN16:AN63" si="2">N16</f>
        <v>0</v>
      </c>
      <c r="AO16" s="89"/>
      <c r="AP16" s="90" t="e">
        <f>AO16/AN16</f>
        <v>#DIV/0!</v>
      </c>
      <c r="AQ16" s="72"/>
      <c r="AR16" s="72"/>
      <c r="AS16" s="87" t="str">
        <f>$G$16</f>
        <v>Porcentaje de Participación de los Ciudadanos en la Audiencia de Rendición de Cuentas</v>
      </c>
      <c r="AT16" s="88">
        <f t="shared" ref="AT16:AT63" si="3">O16</f>
        <v>0</v>
      </c>
      <c r="AU16" s="89"/>
      <c r="AV16" s="90" t="e">
        <f>AU16/AT16</f>
        <v>#DIV/0!</v>
      </c>
      <c r="AW16" s="91"/>
      <c r="AX16" s="72"/>
      <c r="AY16" s="87" t="str">
        <f>$G$16</f>
        <v>Porcentaje de Participación de los Ciudadanos en la Audiencia de Rendición de Cuentas</v>
      </c>
      <c r="AZ16" s="88">
        <f t="shared" ref="AZ16:AZ63" si="4">P16</f>
        <v>0.4</v>
      </c>
      <c r="BA16" s="89"/>
      <c r="BB16" s="90">
        <f>BA16/AZ16</f>
        <v>0</v>
      </c>
      <c r="BC16" s="92">
        <f t="shared" ref="BC16:BC63" si="5">BB16*E16</f>
        <v>0</v>
      </c>
      <c r="BD16" s="93"/>
    </row>
    <row r="17" spans="1:56" ht="72.75" customHeight="1" thickBot="1" x14ac:dyDescent="0.35">
      <c r="A17" s="94">
        <v>3</v>
      </c>
      <c r="B17" s="95"/>
      <c r="C17" s="96"/>
      <c r="D17" s="106" t="s">
        <v>78</v>
      </c>
      <c r="E17" s="107">
        <v>0.05</v>
      </c>
      <c r="F17" s="99" t="s">
        <v>68</v>
      </c>
      <c r="G17" s="100" t="s">
        <v>79</v>
      </c>
      <c r="H17" s="108" t="s">
        <v>80</v>
      </c>
      <c r="I17" s="109">
        <v>0.4</v>
      </c>
      <c r="J17" s="75" t="s">
        <v>59</v>
      </c>
      <c r="K17" s="75" t="s">
        <v>81</v>
      </c>
      <c r="L17" s="78">
        <v>0.1</v>
      </c>
      <c r="M17" s="78">
        <v>0.15</v>
      </c>
      <c r="N17" s="78">
        <v>0.25</v>
      </c>
      <c r="O17" s="78">
        <v>0.4</v>
      </c>
      <c r="P17" s="78">
        <f>+O17</f>
        <v>0.4</v>
      </c>
      <c r="Q17" s="110" t="s">
        <v>82</v>
      </c>
      <c r="R17" s="79" t="s">
        <v>83</v>
      </c>
      <c r="S17" s="79" t="s">
        <v>84</v>
      </c>
      <c r="T17" s="110" t="s">
        <v>85</v>
      </c>
      <c r="U17" s="110"/>
      <c r="V17" s="110"/>
      <c r="W17" s="110"/>
      <c r="X17" s="110"/>
      <c r="Y17" s="111"/>
      <c r="Z17" s="112"/>
      <c r="AA17" s="82" t="str">
        <f>$G$17</f>
        <v>Porcentaje de Avance en el Cumplimiento Fisico del Plan de Desarrollo Local</v>
      </c>
      <c r="AB17" s="83">
        <f t="shared" si="0"/>
        <v>0.1</v>
      </c>
      <c r="AC17" s="113">
        <v>0.16</v>
      </c>
      <c r="AD17" s="114">
        <v>0.16</v>
      </c>
      <c r="AE17" s="115" t="s">
        <v>86</v>
      </c>
      <c r="AF17" s="115"/>
      <c r="AG17" s="87" t="str">
        <f>$G$17</f>
        <v>Porcentaje de Avance en el Cumplimiento Fisico del Plan de Desarrollo Local</v>
      </c>
      <c r="AH17" s="88">
        <f t="shared" si="1"/>
        <v>0.15</v>
      </c>
      <c r="AI17" s="116">
        <v>24.9</v>
      </c>
      <c r="AJ17" s="90">
        <f>AI17/AH17</f>
        <v>166</v>
      </c>
      <c r="AK17" s="75" t="s">
        <v>566</v>
      </c>
      <c r="AL17" s="75" t="s">
        <v>565</v>
      </c>
      <c r="AM17" s="87" t="str">
        <f>$G$17</f>
        <v>Porcentaje de Avance en el Cumplimiento Fisico del Plan de Desarrollo Local</v>
      </c>
      <c r="AN17" s="88">
        <f t="shared" si="2"/>
        <v>0.25</v>
      </c>
      <c r="AO17" s="116"/>
      <c r="AP17" s="90">
        <f>AO17/AN17</f>
        <v>0</v>
      </c>
      <c r="AQ17" s="75"/>
      <c r="AR17" s="75"/>
      <c r="AS17" s="87" t="str">
        <f>$G$17</f>
        <v>Porcentaje de Avance en el Cumplimiento Fisico del Plan de Desarrollo Local</v>
      </c>
      <c r="AT17" s="88">
        <f t="shared" si="3"/>
        <v>0.4</v>
      </c>
      <c r="AU17" s="116"/>
      <c r="AV17" s="90">
        <f>AU17/AT17</f>
        <v>0</v>
      </c>
      <c r="AW17" s="117"/>
      <c r="AX17" s="75"/>
      <c r="AY17" s="87" t="str">
        <f>$G$17</f>
        <v>Porcentaje de Avance en el Cumplimiento Fisico del Plan de Desarrollo Local</v>
      </c>
      <c r="AZ17" s="88">
        <f t="shared" si="4"/>
        <v>0.4</v>
      </c>
      <c r="BA17" s="116"/>
      <c r="BB17" s="90">
        <f>BA17/AZ17</f>
        <v>0</v>
      </c>
      <c r="BC17" s="92">
        <f t="shared" si="5"/>
        <v>0</v>
      </c>
      <c r="BD17" s="118"/>
    </row>
    <row r="18" spans="1:56" s="144" customFormat="1" ht="38.25" customHeight="1" thickBot="1" x14ac:dyDescent="0.25">
      <c r="A18" s="119"/>
      <c r="B18" s="95"/>
      <c r="C18" s="120"/>
      <c r="D18" s="121" t="s">
        <v>87</v>
      </c>
      <c r="E18" s="122">
        <v>0.17</v>
      </c>
      <c r="F18" s="123"/>
      <c r="G18" s="124"/>
      <c r="H18" s="125"/>
      <c r="I18" s="126"/>
      <c r="J18" s="127"/>
      <c r="K18" s="127"/>
      <c r="L18" s="128"/>
      <c r="M18" s="128"/>
      <c r="N18" s="128"/>
      <c r="O18" s="128"/>
      <c r="P18" s="128"/>
      <c r="Q18" s="129"/>
      <c r="R18" s="129"/>
      <c r="S18" s="129"/>
      <c r="T18" s="129"/>
      <c r="U18" s="129"/>
      <c r="V18" s="129"/>
      <c r="W18" s="129"/>
      <c r="X18" s="129"/>
      <c r="Y18" s="130"/>
      <c r="Z18" s="131"/>
      <c r="AA18" s="132"/>
      <c r="AB18" s="133"/>
      <c r="AC18" s="134"/>
      <c r="AD18" s="135"/>
      <c r="AE18" s="136"/>
      <c r="AF18" s="136"/>
      <c r="AG18" s="137"/>
      <c r="AH18" s="138"/>
      <c r="AI18" s="139"/>
      <c r="AJ18" s="140"/>
      <c r="AK18" s="129"/>
      <c r="AL18" s="129"/>
      <c r="AM18" s="137"/>
      <c r="AN18" s="138"/>
      <c r="AO18" s="139"/>
      <c r="AP18" s="140"/>
      <c r="AQ18" s="129"/>
      <c r="AR18" s="129"/>
      <c r="AS18" s="137"/>
      <c r="AT18" s="138"/>
      <c r="AU18" s="139"/>
      <c r="AV18" s="140"/>
      <c r="AW18" s="141"/>
      <c r="AX18" s="129"/>
      <c r="AY18" s="137"/>
      <c r="AZ18" s="138"/>
      <c r="BA18" s="139"/>
      <c r="BB18" s="140"/>
      <c r="BC18" s="142"/>
      <c r="BD18" s="143"/>
    </row>
    <row r="19" spans="1:56" ht="201" customHeight="1" thickBot="1" x14ac:dyDescent="0.35">
      <c r="A19" s="67">
        <v>4</v>
      </c>
      <c r="B19" s="95"/>
      <c r="C19" s="145" t="s">
        <v>88</v>
      </c>
      <c r="D19" s="146" t="s">
        <v>89</v>
      </c>
      <c r="E19" s="147">
        <v>0.04</v>
      </c>
      <c r="F19" s="72" t="s">
        <v>56</v>
      </c>
      <c r="G19" s="148" t="s">
        <v>90</v>
      </c>
      <c r="H19" s="148" t="s">
        <v>91</v>
      </c>
      <c r="I19" s="74">
        <v>100</v>
      </c>
      <c r="J19" s="75" t="s">
        <v>92</v>
      </c>
      <c r="K19" s="75" t="s">
        <v>93</v>
      </c>
      <c r="L19" s="77">
        <v>1</v>
      </c>
      <c r="M19" s="77">
        <v>1</v>
      </c>
      <c r="N19" s="77">
        <v>1</v>
      </c>
      <c r="O19" s="77">
        <v>1</v>
      </c>
      <c r="P19" s="77">
        <v>1</v>
      </c>
      <c r="Q19" s="72" t="s">
        <v>61</v>
      </c>
      <c r="R19" s="72" t="s">
        <v>94</v>
      </c>
      <c r="S19" s="72" t="s">
        <v>95</v>
      </c>
      <c r="T19" s="72" t="s">
        <v>96</v>
      </c>
      <c r="U19" s="72"/>
      <c r="V19" s="72"/>
      <c r="W19" s="72"/>
      <c r="X19" s="72"/>
      <c r="Y19" s="149"/>
      <c r="Z19" s="81"/>
      <c r="AA19" s="82" t="str">
        <f>$G$19</f>
        <v xml:space="preserve">Porcentaje de Respuestas Oportunas de los ejercicios de control politico, derechos de petición y/o solicitudes de información que realice el Concejo de Bogota D.C y el Congreso de la República </v>
      </c>
      <c r="AB19" s="150">
        <f t="shared" si="0"/>
        <v>1</v>
      </c>
      <c r="AC19" s="151">
        <f>18/25</f>
        <v>0.72</v>
      </c>
      <c r="AD19" s="114">
        <f>IF(AB19=0,IF(AC19=0,0,1),AC19/AB19)</f>
        <v>0.72</v>
      </c>
      <c r="AE19" s="86" t="s">
        <v>97</v>
      </c>
      <c r="AF19" s="86"/>
      <c r="AG19" s="87" t="str">
        <f>$G$19</f>
        <v xml:space="preserve">Porcentaje de Respuestas Oportunas de los ejercicios de control politico, derechos de petición y/o solicitudes de información que realice el Concejo de Bogota D.C y el Congreso de la República </v>
      </c>
      <c r="AH19" s="88">
        <f t="shared" si="1"/>
        <v>1</v>
      </c>
      <c r="AI19" s="89">
        <f>10/12</f>
        <v>0.83333333333333337</v>
      </c>
      <c r="AJ19" s="90">
        <f>AI19/AH19</f>
        <v>0.83333333333333337</v>
      </c>
      <c r="AK19" s="148" t="s">
        <v>563</v>
      </c>
      <c r="AL19" s="148"/>
      <c r="AM19" s="87" t="str">
        <f>$G$19</f>
        <v xml:space="preserve">Porcentaje de Respuestas Oportunas de los ejercicios de control politico, derechos de petición y/o solicitudes de información que realice el Concejo de Bogota D.C y el Congreso de la República </v>
      </c>
      <c r="AN19" s="88">
        <f t="shared" si="2"/>
        <v>1</v>
      </c>
      <c r="AO19" s="89"/>
      <c r="AP19" s="90">
        <f>AO19/AN19</f>
        <v>0</v>
      </c>
      <c r="AQ19" s="72"/>
      <c r="AR19" s="72"/>
      <c r="AS19" s="87" t="str">
        <f>$G$19</f>
        <v xml:space="preserve">Porcentaje de Respuestas Oportunas de los ejercicios de control politico, derechos de petición y/o solicitudes de información que realice el Concejo de Bogota D.C y el Congreso de la República </v>
      </c>
      <c r="AT19" s="88">
        <f t="shared" si="3"/>
        <v>1</v>
      </c>
      <c r="AU19" s="89"/>
      <c r="AV19" s="90">
        <f>AU19/AT19</f>
        <v>0</v>
      </c>
      <c r="AW19" s="91"/>
      <c r="AX19" s="72"/>
      <c r="AY19" s="87" t="str">
        <f>$G$19</f>
        <v xml:space="preserve">Porcentaje de Respuestas Oportunas de los ejercicios de control politico, derechos de petición y/o solicitudes de información que realice el Concejo de Bogota D.C y el Congreso de la República </v>
      </c>
      <c r="AZ19" s="88">
        <f t="shared" si="4"/>
        <v>1</v>
      </c>
      <c r="BA19" s="89"/>
      <c r="BB19" s="90">
        <f>BA19/AZ19</f>
        <v>0</v>
      </c>
      <c r="BC19" s="92">
        <f t="shared" si="5"/>
        <v>0</v>
      </c>
      <c r="BD19" s="93"/>
    </row>
    <row r="20" spans="1:56" s="144" customFormat="1" ht="34.5" customHeight="1" thickBot="1" x14ac:dyDescent="0.25">
      <c r="A20" s="119"/>
      <c r="B20" s="95"/>
      <c r="C20" s="152"/>
      <c r="D20" s="121" t="s">
        <v>87</v>
      </c>
      <c r="E20" s="153">
        <v>0.04</v>
      </c>
      <c r="F20" s="154"/>
      <c r="G20" s="155"/>
      <c r="H20" s="156"/>
      <c r="I20" s="157"/>
      <c r="J20" s="127"/>
      <c r="K20" s="127"/>
      <c r="L20" s="158"/>
      <c r="M20" s="158"/>
      <c r="N20" s="158"/>
      <c r="O20" s="128"/>
      <c r="P20" s="128"/>
      <c r="Q20" s="129"/>
      <c r="R20" s="129"/>
      <c r="S20" s="159"/>
      <c r="T20" s="159"/>
      <c r="U20" s="129"/>
      <c r="V20" s="129"/>
      <c r="W20" s="129"/>
      <c r="X20" s="129"/>
      <c r="Y20" s="130"/>
      <c r="Z20" s="131"/>
      <c r="AA20" s="132"/>
      <c r="AB20" s="133"/>
      <c r="AC20" s="134"/>
      <c r="AD20" s="135"/>
      <c r="AE20" s="136"/>
      <c r="AF20" s="136"/>
      <c r="AG20" s="137"/>
      <c r="AH20" s="138"/>
      <c r="AI20" s="139"/>
      <c r="AJ20" s="140"/>
      <c r="AK20" s="129"/>
      <c r="AL20" s="129"/>
      <c r="AM20" s="137"/>
      <c r="AN20" s="138"/>
      <c r="AO20" s="139"/>
      <c r="AP20" s="140"/>
      <c r="AQ20" s="129"/>
      <c r="AR20" s="129"/>
      <c r="AS20" s="137"/>
      <c r="AT20" s="138"/>
      <c r="AU20" s="139"/>
      <c r="AV20" s="140"/>
      <c r="AW20" s="141"/>
      <c r="AX20" s="129"/>
      <c r="AY20" s="137"/>
      <c r="AZ20" s="138"/>
      <c r="BA20" s="139"/>
      <c r="BB20" s="140"/>
      <c r="BC20" s="142"/>
      <c r="BD20" s="143"/>
    </row>
    <row r="21" spans="1:56" ht="75" customHeight="1" thickBot="1" x14ac:dyDescent="0.35">
      <c r="A21" s="67">
        <v>5</v>
      </c>
      <c r="B21" s="95"/>
      <c r="C21" s="160" t="s">
        <v>98</v>
      </c>
      <c r="D21" s="161" t="s">
        <v>99</v>
      </c>
      <c r="E21" s="162">
        <v>0.02</v>
      </c>
      <c r="F21" s="72" t="s">
        <v>56</v>
      </c>
      <c r="G21" s="87" t="s">
        <v>100</v>
      </c>
      <c r="H21" s="148" t="s">
        <v>101</v>
      </c>
      <c r="I21" s="74">
        <v>1</v>
      </c>
      <c r="J21" s="75" t="s">
        <v>71</v>
      </c>
      <c r="K21" s="75" t="s">
        <v>102</v>
      </c>
      <c r="L21" s="163">
        <v>1</v>
      </c>
      <c r="M21" s="164"/>
      <c r="N21" s="164"/>
      <c r="O21" s="164"/>
      <c r="P21" s="164">
        <v>1</v>
      </c>
      <c r="Q21" s="72" t="s">
        <v>61</v>
      </c>
      <c r="R21" s="72" t="s">
        <v>103</v>
      </c>
      <c r="S21" s="72" t="s">
        <v>104</v>
      </c>
      <c r="T21" s="72" t="s">
        <v>103</v>
      </c>
      <c r="U21" s="72"/>
      <c r="V21" s="72"/>
      <c r="W21" s="72"/>
      <c r="X21" s="72"/>
      <c r="Y21" s="149"/>
      <c r="Z21" s="81"/>
      <c r="AA21" s="82" t="str">
        <f>$G$21</f>
        <v>Plan de Comunicaciones Formulado e Implementado</v>
      </c>
      <c r="AB21" s="150">
        <f t="shared" si="0"/>
        <v>1</v>
      </c>
      <c r="AC21" s="151">
        <v>1</v>
      </c>
      <c r="AD21" s="114">
        <f>IF(AB21=0,IF(AC21=0,0,1),AC21/AB21)</f>
        <v>1</v>
      </c>
      <c r="AE21" s="86" t="s">
        <v>105</v>
      </c>
      <c r="AF21" s="86" t="s">
        <v>105</v>
      </c>
      <c r="AG21" s="87" t="str">
        <f>$G$21</f>
        <v>Plan de Comunicaciones Formulado e Implementado</v>
      </c>
      <c r="AH21" s="165">
        <f t="shared" si="1"/>
        <v>0</v>
      </c>
      <c r="AI21" s="89">
        <v>0</v>
      </c>
      <c r="AJ21" s="90" t="e">
        <f t="shared" ref="AJ21:AJ44" si="6">AI21/AH21</f>
        <v>#DIV/0!</v>
      </c>
      <c r="AK21" s="148" t="s">
        <v>366</v>
      </c>
      <c r="AL21" s="148" t="s">
        <v>105</v>
      </c>
      <c r="AM21" s="87" t="str">
        <f>$G$21</f>
        <v>Plan de Comunicaciones Formulado e Implementado</v>
      </c>
      <c r="AN21" s="165">
        <f t="shared" si="2"/>
        <v>0</v>
      </c>
      <c r="AO21" s="89"/>
      <c r="AP21" s="90" t="e">
        <f>AO21/AN21</f>
        <v>#DIV/0!</v>
      </c>
      <c r="AQ21" s="72"/>
      <c r="AR21" s="72"/>
      <c r="AS21" s="87" t="str">
        <f>$G$21</f>
        <v>Plan de Comunicaciones Formulado e Implementado</v>
      </c>
      <c r="AT21" s="165">
        <f t="shared" si="3"/>
        <v>0</v>
      </c>
      <c r="AU21" s="89"/>
      <c r="AV21" s="90" t="e">
        <f>AU21/AT21</f>
        <v>#DIV/0!</v>
      </c>
      <c r="AW21" s="91"/>
      <c r="AX21" s="72"/>
      <c r="AY21" s="87" t="str">
        <f>$G$21</f>
        <v>Plan de Comunicaciones Formulado e Implementado</v>
      </c>
      <c r="AZ21" s="165">
        <f t="shared" si="4"/>
        <v>1</v>
      </c>
      <c r="BA21" s="89"/>
      <c r="BB21" s="90">
        <f>BA21/AZ21</f>
        <v>0</v>
      </c>
      <c r="BC21" s="92">
        <f t="shared" si="5"/>
        <v>0</v>
      </c>
      <c r="BD21" s="93"/>
    </row>
    <row r="22" spans="1:56" ht="86.25" customHeight="1" thickBot="1" x14ac:dyDescent="0.35">
      <c r="A22" s="94">
        <v>6</v>
      </c>
      <c r="B22" s="95"/>
      <c r="C22" s="166"/>
      <c r="D22" s="167" t="s">
        <v>106</v>
      </c>
      <c r="E22" s="168">
        <v>0.02</v>
      </c>
      <c r="F22" s="99" t="s">
        <v>56</v>
      </c>
      <c r="G22" s="169" t="s">
        <v>107</v>
      </c>
      <c r="H22" s="170" t="s">
        <v>108</v>
      </c>
      <c r="I22" s="171">
        <v>3</v>
      </c>
      <c r="J22" s="75" t="s">
        <v>71</v>
      </c>
      <c r="K22" s="75" t="s">
        <v>109</v>
      </c>
      <c r="L22" s="172">
        <v>1</v>
      </c>
      <c r="M22" s="172"/>
      <c r="N22" s="172">
        <v>1</v>
      </c>
      <c r="O22" s="172">
        <v>1</v>
      </c>
      <c r="P22" s="172">
        <v>3</v>
      </c>
      <c r="Q22" s="103" t="s">
        <v>61</v>
      </c>
      <c r="R22" s="103" t="s">
        <v>110</v>
      </c>
      <c r="S22" s="103" t="s">
        <v>104</v>
      </c>
      <c r="T22" s="103" t="s">
        <v>111</v>
      </c>
      <c r="U22" s="103"/>
      <c r="V22" s="99"/>
      <c r="W22" s="99"/>
      <c r="X22" s="99"/>
      <c r="Y22" s="173"/>
      <c r="Z22" s="105"/>
      <c r="AA22" s="82" t="str">
        <f>$G$22</f>
        <v>Campañas Externas Realizadas</v>
      </c>
      <c r="AB22" s="174">
        <f t="shared" si="0"/>
        <v>1</v>
      </c>
      <c r="AC22" s="84">
        <v>4</v>
      </c>
      <c r="AD22" s="175">
        <v>1</v>
      </c>
      <c r="AE22" s="86" t="s">
        <v>112</v>
      </c>
      <c r="AF22" s="86" t="s">
        <v>113</v>
      </c>
      <c r="AG22" s="87" t="str">
        <f>$G$22</f>
        <v>Campañas Externas Realizadas</v>
      </c>
      <c r="AH22" s="165">
        <f t="shared" si="1"/>
        <v>0</v>
      </c>
      <c r="AI22" s="89">
        <v>5</v>
      </c>
      <c r="AJ22" s="90" t="e">
        <f t="shared" si="6"/>
        <v>#DIV/0!</v>
      </c>
      <c r="AK22" s="148" t="s">
        <v>367</v>
      </c>
      <c r="AL22" s="148" t="s">
        <v>113</v>
      </c>
      <c r="AM22" s="87" t="str">
        <f>$G$22</f>
        <v>Campañas Externas Realizadas</v>
      </c>
      <c r="AN22" s="165">
        <f t="shared" si="2"/>
        <v>1</v>
      </c>
      <c r="AO22" s="89"/>
      <c r="AP22" s="90">
        <f>AO22/AN22</f>
        <v>0</v>
      </c>
      <c r="AQ22" s="72"/>
      <c r="AR22" s="72"/>
      <c r="AS22" s="87" t="str">
        <f>$G$22</f>
        <v>Campañas Externas Realizadas</v>
      </c>
      <c r="AT22" s="165">
        <f t="shared" si="3"/>
        <v>1</v>
      </c>
      <c r="AU22" s="89"/>
      <c r="AV22" s="90">
        <f>AU22/AT22</f>
        <v>0</v>
      </c>
      <c r="AW22" s="91"/>
      <c r="AX22" s="72"/>
      <c r="AY22" s="87" t="str">
        <f>$G$22</f>
        <v>Campañas Externas Realizadas</v>
      </c>
      <c r="AZ22" s="165">
        <f t="shared" si="4"/>
        <v>3</v>
      </c>
      <c r="BA22" s="89"/>
      <c r="BB22" s="90">
        <f>BA22/AZ22</f>
        <v>0</v>
      </c>
      <c r="BC22" s="92">
        <f t="shared" si="5"/>
        <v>0</v>
      </c>
      <c r="BD22" s="93"/>
    </row>
    <row r="23" spans="1:56" ht="67.5" customHeight="1" thickBot="1" x14ac:dyDescent="0.35">
      <c r="A23" s="67">
        <v>7</v>
      </c>
      <c r="B23" s="95"/>
      <c r="C23" s="166"/>
      <c r="D23" s="167" t="s">
        <v>114</v>
      </c>
      <c r="E23" s="168">
        <v>0.03</v>
      </c>
      <c r="F23" s="99" t="s">
        <v>56</v>
      </c>
      <c r="G23" s="176" t="s">
        <v>115</v>
      </c>
      <c r="H23" s="170" t="s">
        <v>116</v>
      </c>
      <c r="I23" s="171">
        <v>9</v>
      </c>
      <c r="J23" s="75" t="s">
        <v>71</v>
      </c>
      <c r="K23" s="75" t="s">
        <v>117</v>
      </c>
      <c r="L23" s="172"/>
      <c r="M23" s="172">
        <v>3</v>
      </c>
      <c r="N23" s="172">
        <v>3</v>
      </c>
      <c r="O23" s="172">
        <v>3</v>
      </c>
      <c r="P23" s="172">
        <v>9</v>
      </c>
      <c r="Q23" s="103" t="s">
        <v>61</v>
      </c>
      <c r="R23" s="103" t="s">
        <v>110</v>
      </c>
      <c r="S23" s="103" t="s">
        <v>104</v>
      </c>
      <c r="T23" s="103" t="s">
        <v>111</v>
      </c>
      <c r="U23" s="103"/>
      <c r="V23" s="99"/>
      <c r="W23" s="99"/>
      <c r="X23" s="99"/>
      <c r="Y23" s="173"/>
      <c r="Z23" s="105"/>
      <c r="AA23" s="82" t="str">
        <f>$G$23</f>
        <v>Campañas Internas Realizadas</v>
      </c>
      <c r="AB23" s="174">
        <f t="shared" si="0"/>
        <v>0</v>
      </c>
      <c r="AC23" s="84">
        <v>4</v>
      </c>
      <c r="AD23" s="175">
        <v>1</v>
      </c>
      <c r="AE23" s="86" t="s">
        <v>118</v>
      </c>
      <c r="AF23" s="86" t="s">
        <v>113</v>
      </c>
      <c r="AG23" s="87" t="str">
        <f>$G$23</f>
        <v>Campañas Internas Realizadas</v>
      </c>
      <c r="AH23" s="165">
        <f t="shared" si="1"/>
        <v>3</v>
      </c>
      <c r="AI23" s="89">
        <v>4</v>
      </c>
      <c r="AJ23" s="90">
        <f t="shared" si="6"/>
        <v>1.3333333333333333</v>
      </c>
      <c r="AK23" s="148" t="s">
        <v>368</v>
      </c>
      <c r="AL23" s="148" t="s">
        <v>113</v>
      </c>
      <c r="AM23" s="87" t="str">
        <f>$G$23</f>
        <v>Campañas Internas Realizadas</v>
      </c>
      <c r="AN23" s="165">
        <f t="shared" si="2"/>
        <v>3</v>
      </c>
      <c r="AO23" s="89"/>
      <c r="AP23" s="90">
        <f>AO23/AN23</f>
        <v>0</v>
      </c>
      <c r="AQ23" s="72"/>
      <c r="AR23" s="72"/>
      <c r="AS23" s="87" t="str">
        <f>$G$23</f>
        <v>Campañas Internas Realizadas</v>
      </c>
      <c r="AT23" s="165">
        <f t="shared" si="3"/>
        <v>3</v>
      </c>
      <c r="AU23" s="89"/>
      <c r="AV23" s="90">
        <f>AU23/AT23</f>
        <v>0</v>
      </c>
      <c r="AW23" s="91"/>
      <c r="AX23" s="72"/>
      <c r="AY23" s="87" t="str">
        <f>$G$23</f>
        <v>Campañas Internas Realizadas</v>
      </c>
      <c r="AZ23" s="165">
        <f t="shared" si="4"/>
        <v>9</v>
      </c>
      <c r="BA23" s="89"/>
      <c r="BB23" s="90">
        <f>BA23/AZ23</f>
        <v>0</v>
      </c>
      <c r="BC23" s="92">
        <f t="shared" si="5"/>
        <v>0</v>
      </c>
      <c r="BD23" s="93"/>
    </row>
    <row r="24" spans="1:56" s="144" customFormat="1" ht="42" customHeight="1" thickBot="1" x14ac:dyDescent="0.25">
      <c r="A24" s="119"/>
      <c r="B24" s="95"/>
      <c r="C24" s="177"/>
      <c r="D24" s="178" t="s">
        <v>87</v>
      </c>
      <c r="E24" s="179">
        <v>7.0000000000000007E-2</v>
      </c>
      <c r="F24" s="154"/>
      <c r="G24" s="180"/>
      <c r="H24" s="156"/>
      <c r="I24" s="157"/>
      <c r="J24" s="127"/>
      <c r="K24" s="127"/>
      <c r="L24" s="158"/>
      <c r="M24" s="158"/>
      <c r="N24" s="158"/>
      <c r="O24" s="128"/>
      <c r="P24" s="128"/>
      <c r="Q24" s="129"/>
      <c r="R24" s="129"/>
      <c r="S24" s="159"/>
      <c r="T24" s="159"/>
      <c r="U24" s="129"/>
      <c r="V24" s="129"/>
      <c r="W24" s="129"/>
      <c r="X24" s="129"/>
      <c r="Y24" s="130"/>
      <c r="Z24" s="131"/>
      <c r="AA24" s="132"/>
      <c r="AB24" s="133"/>
      <c r="AC24" s="134"/>
      <c r="AD24" s="135"/>
      <c r="AE24" s="136"/>
      <c r="AF24" s="136"/>
      <c r="AG24" s="137"/>
      <c r="AH24" s="138"/>
      <c r="AI24" s="139"/>
      <c r="AJ24" s="140"/>
      <c r="AK24" s="129"/>
      <c r="AL24" s="129"/>
      <c r="AM24" s="137"/>
      <c r="AN24" s="138"/>
      <c r="AO24" s="139"/>
      <c r="AP24" s="140"/>
      <c r="AQ24" s="129"/>
      <c r="AR24" s="129"/>
      <c r="AS24" s="137"/>
      <c r="AT24" s="138"/>
      <c r="AU24" s="139"/>
      <c r="AV24" s="140"/>
      <c r="AW24" s="141"/>
      <c r="AX24" s="129"/>
      <c r="AY24" s="137"/>
      <c r="AZ24" s="138"/>
      <c r="BA24" s="139"/>
      <c r="BB24" s="140"/>
      <c r="BC24" s="142"/>
      <c r="BD24" s="143"/>
    </row>
    <row r="25" spans="1:56" s="197" customFormat="1" ht="93.75" customHeight="1" thickBot="1" x14ac:dyDescent="0.35">
      <c r="A25" s="181">
        <v>8</v>
      </c>
      <c r="B25" s="182"/>
      <c r="C25" s="183" t="s">
        <v>119</v>
      </c>
      <c r="D25" s="184" t="s">
        <v>120</v>
      </c>
      <c r="E25" s="185">
        <v>0.02</v>
      </c>
      <c r="F25" s="186" t="s">
        <v>68</v>
      </c>
      <c r="G25" s="187" t="s">
        <v>121</v>
      </c>
      <c r="H25" s="187" t="s">
        <v>122</v>
      </c>
      <c r="I25" s="186">
        <v>450</v>
      </c>
      <c r="J25" s="186" t="s">
        <v>71</v>
      </c>
      <c r="K25" s="186" t="s">
        <v>123</v>
      </c>
      <c r="L25" s="188">
        <v>84</v>
      </c>
      <c r="M25" s="188">
        <v>0</v>
      </c>
      <c r="N25" s="189">
        <v>183</v>
      </c>
      <c r="O25" s="189">
        <v>183</v>
      </c>
      <c r="P25" s="189">
        <v>450</v>
      </c>
      <c r="Q25" s="186" t="s">
        <v>61</v>
      </c>
      <c r="R25" s="190" t="s">
        <v>124</v>
      </c>
      <c r="S25" s="191" t="s">
        <v>125</v>
      </c>
      <c r="T25" s="192" t="s">
        <v>126</v>
      </c>
      <c r="U25" s="190" t="s">
        <v>127</v>
      </c>
      <c r="V25" s="82"/>
      <c r="W25" s="82"/>
      <c r="X25" s="82"/>
      <c r="Y25" s="173"/>
      <c r="Z25" s="193"/>
      <c r="AA25" s="82" t="str">
        <f>$G$25</f>
        <v>Actuaciones de obras anteriores a la ley 1801/2016 archivadas en la vigencia 2018</v>
      </c>
      <c r="AB25" s="174">
        <f t="shared" si="0"/>
        <v>84</v>
      </c>
      <c r="AC25" s="194">
        <v>84</v>
      </c>
      <c r="AD25" s="175">
        <v>1</v>
      </c>
      <c r="AE25" s="86" t="s">
        <v>128</v>
      </c>
      <c r="AF25" s="86" t="s">
        <v>129</v>
      </c>
      <c r="AG25" s="82" t="str">
        <f>$G$25</f>
        <v>Actuaciones de obras anteriores a la ley 1801/2016 archivadas en la vigencia 2018</v>
      </c>
      <c r="AH25" s="83">
        <f t="shared" si="1"/>
        <v>0</v>
      </c>
      <c r="AI25" s="174"/>
      <c r="AJ25" s="85" t="e">
        <f t="shared" si="6"/>
        <v>#DIV/0!</v>
      </c>
      <c r="AK25" s="82"/>
      <c r="AL25" s="82"/>
      <c r="AM25" s="82" t="str">
        <f>$G$25</f>
        <v>Actuaciones de obras anteriores a la ley 1801/2016 archivadas en la vigencia 2018</v>
      </c>
      <c r="AN25" s="83">
        <f t="shared" si="2"/>
        <v>183</v>
      </c>
      <c r="AO25" s="174"/>
      <c r="AP25" s="85">
        <f t="shared" ref="AP25:AP32" si="7">AO25/AN25</f>
        <v>0</v>
      </c>
      <c r="AQ25" s="82"/>
      <c r="AR25" s="82"/>
      <c r="AS25" s="82" t="str">
        <f>$G$25</f>
        <v>Actuaciones de obras anteriores a la ley 1801/2016 archivadas en la vigencia 2018</v>
      </c>
      <c r="AT25" s="83">
        <f t="shared" si="3"/>
        <v>183</v>
      </c>
      <c r="AU25" s="174"/>
      <c r="AV25" s="85">
        <f t="shared" ref="AV25:AV32" si="8">AU25/AT25</f>
        <v>0</v>
      </c>
      <c r="AW25" s="80"/>
      <c r="AX25" s="82"/>
      <c r="AY25" s="82" t="str">
        <f>$G$25</f>
        <v>Actuaciones de obras anteriores a la ley 1801/2016 archivadas en la vigencia 2018</v>
      </c>
      <c r="AZ25" s="83">
        <f t="shared" si="4"/>
        <v>450</v>
      </c>
      <c r="BA25" s="174"/>
      <c r="BB25" s="85">
        <f t="shared" ref="BB25:BB32" si="9">BA25/AZ25</f>
        <v>0</v>
      </c>
      <c r="BC25" s="195">
        <f t="shared" si="5"/>
        <v>0</v>
      </c>
      <c r="BD25" s="196"/>
    </row>
    <row r="26" spans="1:56" s="197" customFormat="1" ht="106.5" customHeight="1" thickBot="1" x14ac:dyDescent="0.35">
      <c r="A26" s="198">
        <v>9</v>
      </c>
      <c r="B26" s="182"/>
      <c r="C26" s="183"/>
      <c r="D26" s="184" t="s">
        <v>130</v>
      </c>
      <c r="E26" s="199">
        <v>0.02</v>
      </c>
      <c r="F26" s="200" t="s">
        <v>56</v>
      </c>
      <c r="G26" s="187" t="s">
        <v>131</v>
      </c>
      <c r="H26" s="187" t="s">
        <v>132</v>
      </c>
      <c r="I26" s="200">
        <v>67</v>
      </c>
      <c r="J26" s="186" t="s">
        <v>71</v>
      </c>
      <c r="K26" s="186" t="s">
        <v>123</v>
      </c>
      <c r="L26" s="201">
        <v>21</v>
      </c>
      <c r="M26" s="202">
        <v>0</v>
      </c>
      <c r="N26" s="201">
        <f>(P26-L26)/2</f>
        <v>23</v>
      </c>
      <c r="O26" s="201">
        <v>23</v>
      </c>
      <c r="P26" s="202">
        <v>67</v>
      </c>
      <c r="Q26" s="200" t="s">
        <v>61</v>
      </c>
      <c r="R26" s="190" t="s">
        <v>124</v>
      </c>
      <c r="S26" s="192" t="s">
        <v>125</v>
      </c>
      <c r="T26" s="192" t="s">
        <v>126</v>
      </c>
      <c r="U26" s="192" t="s">
        <v>127</v>
      </c>
      <c r="V26" s="203"/>
      <c r="W26" s="203"/>
      <c r="X26" s="203"/>
      <c r="Y26" s="173"/>
      <c r="Z26" s="204"/>
      <c r="AA26" s="82" t="str">
        <f>$G$26</f>
        <v>Actuaciones de establecimiento de comercio anteriores a la ley 1801/2016 archivadas en la vigencia 2018</v>
      </c>
      <c r="AB26" s="174">
        <f t="shared" si="0"/>
        <v>21</v>
      </c>
      <c r="AC26" s="84">
        <v>21</v>
      </c>
      <c r="AD26" s="175">
        <f>AC26/AB26</f>
        <v>1</v>
      </c>
      <c r="AE26" s="86" t="s">
        <v>133</v>
      </c>
      <c r="AF26" s="86" t="s">
        <v>129</v>
      </c>
      <c r="AG26" s="82" t="str">
        <f>$G$26</f>
        <v>Actuaciones de establecimiento de comercio anteriores a la ley 1801/2016 archivadas en la vigencia 2018</v>
      </c>
      <c r="AH26" s="83">
        <f t="shared" si="1"/>
        <v>0</v>
      </c>
      <c r="AI26" s="174"/>
      <c r="AJ26" s="85" t="e">
        <f t="shared" si="6"/>
        <v>#DIV/0!</v>
      </c>
      <c r="AK26" s="82"/>
      <c r="AL26" s="82"/>
      <c r="AM26" s="82" t="str">
        <f>$G$26</f>
        <v>Actuaciones de establecimiento de comercio anteriores a la ley 1801/2016 archivadas en la vigencia 2018</v>
      </c>
      <c r="AN26" s="83">
        <f t="shared" si="2"/>
        <v>23</v>
      </c>
      <c r="AO26" s="174"/>
      <c r="AP26" s="85">
        <f t="shared" si="7"/>
        <v>0</v>
      </c>
      <c r="AQ26" s="82"/>
      <c r="AR26" s="82"/>
      <c r="AS26" s="82" t="str">
        <f>$G$26</f>
        <v>Actuaciones de establecimiento de comercio anteriores a la ley 1801/2016 archivadas en la vigencia 2018</v>
      </c>
      <c r="AT26" s="83">
        <f t="shared" si="3"/>
        <v>23</v>
      </c>
      <c r="AU26" s="174"/>
      <c r="AV26" s="85">
        <f t="shared" si="8"/>
        <v>0</v>
      </c>
      <c r="AW26" s="80"/>
      <c r="AX26" s="82"/>
      <c r="AY26" s="82" t="str">
        <f>$G$26</f>
        <v>Actuaciones de establecimiento de comercio anteriores a la ley 1801/2016 archivadas en la vigencia 2018</v>
      </c>
      <c r="AZ26" s="83">
        <f t="shared" si="4"/>
        <v>67</v>
      </c>
      <c r="BA26" s="174"/>
      <c r="BB26" s="85">
        <f t="shared" si="9"/>
        <v>0</v>
      </c>
      <c r="BC26" s="195">
        <f t="shared" si="5"/>
        <v>0</v>
      </c>
      <c r="BD26" s="196"/>
    </row>
    <row r="27" spans="1:56" ht="93.75" customHeight="1" thickBot="1" x14ac:dyDescent="0.35">
      <c r="A27" s="67">
        <v>10</v>
      </c>
      <c r="B27" s="95"/>
      <c r="C27" s="205"/>
      <c r="D27" s="106" t="s">
        <v>134</v>
      </c>
      <c r="E27" s="206">
        <v>0.02</v>
      </c>
      <c r="F27" s="207" t="s">
        <v>56</v>
      </c>
      <c r="G27" s="208" t="s">
        <v>135</v>
      </c>
      <c r="H27" s="208" t="s">
        <v>136</v>
      </c>
      <c r="I27" s="101">
        <v>20</v>
      </c>
      <c r="J27" s="75" t="s">
        <v>71</v>
      </c>
      <c r="K27" s="75" t="s">
        <v>137</v>
      </c>
      <c r="L27" s="209">
        <v>4</v>
      </c>
      <c r="M27" s="209">
        <v>5</v>
      </c>
      <c r="N27" s="209">
        <v>5</v>
      </c>
      <c r="O27" s="209">
        <v>6</v>
      </c>
      <c r="P27" s="209">
        <v>20</v>
      </c>
      <c r="Q27" s="72" t="s">
        <v>61</v>
      </c>
      <c r="R27" s="99" t="s">
        <v>138</v>
      </c>
      <c r="S27" s="72" t="s">
        <v>139</v>
      </c>
      <c r="T27" s="99" t="s">
        <v>140</v>
      </c>
      <c r="U27" s="99"/>
      <c r="V27" s="99"/>
      <c r="W27" s="99"/>
      <c r="X27" s="99"/>
      <c r="Y27" s="173"/>
      <c r="Z27" s="105"/>
      <c r="AA27" s="82" t="str">
        <f>$G$27</f>
        <v>Acciones de Control u Operativos en Materia de Urbanimos Relacionados con la Integridad del Espacio Público Realizados</v>
      </c>
      <c r="AB27" s="174">
        <f t="shared" si="0"/>
        <v>4</v>
      </c>
      <c r="AC27" s="84">
        <v>2</v>
      </c>
      <c r="AD27" s="175">
        <v>1</v>
      </c>
      <c r="AE27" s="86" t="s">
        <v>141</v>
      </c>
      <c r="AF27" s="86" t="s">
        <v>142</v>
      </c>
      <c r="AG27" s="87" t="str">
        <f>$G$27</f>
        <v>Acciones de Control u Operativos en Materia de Urbanimos Relacionados con la Integridad del Espacio Público Realizados</v>
      </c>
      <c r="AH27" s="165">
        <f t="shared" si="1"/>
        <v>5</v>
      </c>
      <c r="AI27" s="89">
        <v>4</v>
      </c>
      <c r="AJ27" s="90">
        <f t="shared" si="6"/>
        <v>0.8</v>
      </c>
      <c r="AK27" s="72" t="s">
        <v>564</v>
      </c>
      <c r="AL27" s="72" t="s">
        <v>142</v>
      </c>
      <c r="AM27" s="87" t="str">
        <f>$G$27</f>
        <v>Acciones de Control u Operativos en Materia de Urbanimos Relacionados con la Integridad del Espacio Público Realizados</v>
      </c>
      <c r="AN27" s="165">
        <f t="shared" si="2"/>
        <v>5</v>
      </c>
      <c r="AO27" s="89"/>
      <c r="AP27" s="90">
        <f t="shared" si="7"/>
        <v>0</v>
      </c>
      <c r="AQ27" s="72"/>
      <c r="AR27" s="72"/>
      <c r="AS27" s="87" t="str">
        <f>$G$27</f>
        <v>Acciones de Control u Operativos en Materia de Urbanimos Relacionados con la Integridad del Espacio Público Realizados</v>
      </c>
      <c r="AT27" s="165">
        <f t="shared" si="3"/>
        <v>6</v>
      </c>
      <c r="AU27" s="89"/>
      <c r="AV27" s="90">
        <f t="shared" si="8"/>
        <v>0</v>
      </c>
      <c r="AW27" s="91"/>
      <c r="AX27" s="72"/>
      <c r="AY27" s="87" t="str">
        <f>$G$27</f>
        <v>Acciones de Control u Operativos en Materia de Urbanimos Relacionados con la Integridad del Espacio Público Realizados</v>
      </c>
      <c r="AZ27" s="165">
        <f t="shared" si="4"/>
        <v>20</v>
      </c>
      <c r="BA27" s="89"/>
      <c r="BB27" s="90">
        <f t="shared" si="9"/>
        <v>0</v>
      </c>
      <c r="BC27" s="92">
        <f t="shared" si="5"/>
        <v>0</v>
      </c>
      <c r="BD27" s="93"/>
    </row>
    <row r="28" spans="1:56" ht="93.75" customHeight="1" thickBot="1" x14ac:dyDescent="0.35">
      <c r="A28" s="94">
        <v>11</v>
      </c>
      <c r="B28" s="95"/>
      <c r="C28" s="205"/>
      <c r="D28" s="106" t="s">
        <v>143</v>
      </c>
      <c r="E28" s="206">
        <v>0.02</v>
      </c>
      <c r="F28" s="207" t="s">
        <v>56</v>
      </c>
      <c r="G28" s="208" t="s">
        <v>144</v>
      </c>
      <c r="H28" s="208" t="s">
        <v>145</v>
      </c>
      <c r="I28" s="101">
        <v>42</v>
      </c>
      <c r="J28" s="75" t="s">
        <v>71</v>
      </c>
      <c r="K28" s="75" t="s">
        <v>146</v>
      </c>
      <c r="L28" s="209">
        <v>9</v>
      </c>
      <c r="M28" s="209">
        <v>9</v>
      </c>
      <c r="N28" s="209">
        <v>9</v>
      </c>
      <c r="O28" s="209">
        <v>15</v>
      </c>
      <c r="P28" s="209">
        <f>SUM(L28:O28)</f>
        <v>42</v>
      </c>
      <c r="Q28" s="72" t="s">
        <v>61</v>
      </c>
      <c r="R28" s="99" t="s">
        <v>138</v>
      </c>
      <c r="S28" s="72" t="s">
        <v>139</v>
      </c>
      <c r="T28" s="99" t="s">
        <v>140</v>
      </c>
      <c r="U28" s="99"/>
      <c r="V28" s="99"/>
      <c r="W28" s="99"/>
      <c r="X28" s="99"/>
      <c r="Y28" s="173"/>
      <c r="Z28" s="105"/>
      <c r="AA28" s="82" t="str">
        <f>$G$28</f>
        <v>Acciones de Control u Operativos en materia de actividad economica Realizados</v>
      </c>
      <c r="AB28" s="174">
        <f t="shared" si="0"/>
        <v>9</v>
      </c>
      <c r="AC28" s="84">
        <v>14</v>
      </c>
      <c r="AD28" s="210">
        <v>1</v>
      </c>
      <c r="AE28" s="211" t="s">
        <v>147</v>
      </c>
      <c r="AF28" s="86" t="s">
        <v>142</v>
      </c>
      <c r="AG28" s="87" t="str">
        <f>$G$28</f>
        <v>Acciones de Control u Operativos en materia de actividad economica Realizados</v>
      </c>
      <c r="AH28" s="165">
        <f t="shared" si="1"/>
        <v>9</v>
      </c>
      <c r="AI28" s="89">
        <v>13</v>
      </c>
      <c r="AJ28" s="90">
        <f t="shared" si="6"/>
        <v>1.4444444444444444</v>
      </c>
      <c r="AK28" s="72" t="s">
        <v>364</v>
      </c>
      <c r="AL28" s="72" t="s">
        <v>142</v>
      </c>
      <c r="AM28" s="87" t="str">
        <f>$G$28</f>
        <v>Acciones de Control u Operativos en materia de actividad economica Realizados</v>
      </c>
      <c r="AN28" s="165">
        <f t="shared" si="2"/>
        <v>9</v>
      </c>
      <c r="AO28" s="89"/>
      <c r="AP28" s="90">
        <f t="shared" si="7"/>
        <v>0</v>
      </c>
      <c r="AQ28" s="72"/>
      <c r="AR28" s="72"/>
      <c r="AS28" s="87" t="str">
        <f>$G$28</f>
        <v>Acciones de Control u Operativos en materia de actividad economica Realizados</v>
      </c>
      <c r="AT28" s="165">
        <f t="shared" si="3"/>
        <v>15</v>
      </c>
      <c r="AU28" s="89"/>
      <c r="AV28" s="90">
        <f t="shared" si="8"/>
        <v>0</v>
      </c>
      <c r="AW28" s="91"/>
      <c r="AX28" s="72"/>
      <c r="AY28" s="87" t="str">
        <f>$G$28</f>
        <v>Acciones de Control u Operativos en materia de actividad economica Realizados</v>
      </c>
      <c r="AZ28" s="165">
        <f t="shared" si="4"/>
        <v>42</v>
      </c>
      <c r="BA28" s="89"/>
      <c r="BB28" s="90">
        <f t="shared" si="9"/>
        <v>0</v>
      </c>
      <c r="BC28" s="92">
        <f t="shared" si="5"/>
        <v>0</v>
      </c>
      <c r="BD28" s="93"/>
    </row>
    <row r="29" spans="1:56" ht="93.75" customHeight="1" thickBot="1" x14ac:dyDescent="0.35">
      <c r="A29" s="67">
        <v>12</v>
      </c>
      <c r="B29" s="95"/>
      <c r="C29" s="205"/>
      <c r="D29" s="106" t="s">
        <v>148</v>
      </c>
      <c r="E29" s="206">
        <v>0.02</v>
      </c>
      <c r="F29" s="207" t="s">
        <v>56</v>
      </c>
      <c r="G29" s="208" t="s">
        <v>149</v>
      </c>
      <c r="H29" s="208" t="s">
        <v>150</v>
      </c>
      <c r="I29" s="101">
        <v>24</v>
      </c>
      <c r="J29" s="75" t="s">
        <v>71</v>
      </c>
      <c r="K29" s="75" t="s">
        <v>151</v>
      </c>
      <c r="L29" s="209">
        <v>6</v>
      </c>
      <c r="M29" s="209">
        <v>6</v>
      </c>
      <c r="N29" s="209">
        <v>6</v>
      </c>
      <c r="O29" s="209">
        <v>6</v>
      </c>
      <c r="P29" s="209">
        <f>SUM(L29:O29)</f>
        <v>24</v>
      </c>
      <c r="Q29" s="72" t="s">
        <v>61</v>
      </c>
      <c r="R29" s="99" t="s">
        <v>138</v>
      </c>
      <c r="S29" s="72" t="s">
        <v>139</v>
      </c>
      <c r="T29" s="99" t="s">
        <v>140</v>
      </c>
      <c r="U29" s="99"/>
      <c r="V29" s="99"/>
      <c r="W29" s="99"/>
      <c r="X29" s="99"/>
      <c r="Y29" s="173"/>
      <c r="Z29" s="105"/>
      <c r="AA29" s="82" t="str">
        <f>$G$29</f>
        <v>Acciones de control u operativos en materia de urbanismo relacionados con la integridad urbanistica Realizados</v>
      </c>
      <c r="AB29" s="174">
        <f t="shared" si="0"/>
        <v>6</v>
      </c>
      <c r="AC29" s="84">
        <v>12</v>
      </c>
      <c r="AD29" s="175">
        <v>1</v>
      </c>
      <c r="AE29" s="86" t="s">
        <v>152</v>
      </c>
      <c r="AF29" s="86" t="s">
        <v>142</v>
      </c>
      <c r="AG29" s="87" t="str">
        <f>$G$29</f>
        <v>Acciones de control u operativos en materia de urbanismo relacionados con la integridad urbanistica Realizados</v>
      </c>
      <c r="AH29" s="165">
        <f t="shared" si="1"/>
        <v>6</v>
      </c>
      <c r="AI29" s="89">
        <v>7</v>
      </c>
      <c r="AJ29" s="90">
        <f t="shared" si="6"/>
        <v>1.1666666666666667</v>
      </c>
      <c r="AK29" s="72" t="s">
        <v>365</v>
      </c>
      <c r="AL29" s="72" t="s">
        <v>142</v>
      </c>
      <c r="AM29" s="87" t="str">
        <f>$G$29</f>
        <v>Acciones de control u operativos en materia de urbanismo relacionados con la integridad urbanistica Realizados</v>
      </c>
      <c r="AN29" s="165">
        <f t="shared" si="2"/>
        <v>6</v>
      </c>
      <c r="AO29" s="89"/>
      <c r="AP29" s="90">
        <f t="shared" si="7"/>
        <v>0</v>
      </c>
      <c r="AQ29" s="72"/>
      <c r="AR29" s="72"/>
      <c r="AS29" s="87" t="str">
        <f>$G$29</f>
        <v>Acciones de control u operativos en materia de urbanismo relacionados con la integridad urbanistica Realizados</v>
      </c>
      <c r="AT29" s="165">
        <f t="shared" si="3"/>
        <v>6</v>
      </c>
      <c r="AU29" s="89"/>
      <c r="AV29" s="90">
        <f t="shared" si="8"/>
        <v>0</v>
      </c>
      <c r="AW29" s="91"/>
      <c r="AX29" s="72"/>
      <c r="AY29" s="87" t="str">
        <f>$G$29</f>
        <v>Acciones de control u operativos en materia de urbanismo relacionados con la integridad urbanistica Realizados</v>
      </c>
      <c r="AZ29" s="165">
        <f t="shared" si="4"/>
        <v>24</v>
      </c>
      <c r="BA29" s="89"/>
      <c r="BB29" s="90">
        <f t="shared" si="9"/>
        <v>0</v>
      </c>
      <c r="BC29" s="92">
        <f t="shared" si="5"/>
        <v>0</v>
      </c>
      <c r="BD29" s="93"/>
    </row>
    <row r="30" spans="1:56" ht="116.25" customHeight="1" thickBot="1" x14ac:dyDescent="0.35">
      <c r="A30" s="94">
        <v>13</v>
      </c>
      <c r="B30" s="95"/>
      <c r="C30" s="205"/>
      <c r="D30" s="106" t="s">
        <v>153</v>
      </c>
      <c r="E30" s="206">
        <v>0.02</v>
      </c>
      <c r="F30" s="207" t="s">
        <v>56</v>
      </c>
      <c r="G30" s="208" t="s">
        <v>154</v>
      </c>
      <c r="H30" s="208" t="s">
        <v>155</v>
      </c>
      <c r="I30" s="101">
        <v>12</v>
      </c>
      <c r="J30" s="75" t="s">
        <v>71</v>
      </c>
      <c r="K30" s="75" t="s">
        <v>156</v>
      </c>
      <c r="L30" s="209">
        <v>2</v>
      </c>
      <c r="M30" s="209">
        <v>3</v>
      </c>
      <c r="N30" s="209">
        <v>3</v>
      </c>
      <c r="O30" s="209">
        <v>4</v>
      </c>
      <c r="P30" s="209">
        <f>SUM(L30:O30)</f>
        <v>12</v>
      </c>
      <c r="Q30" s="72" t="s">
        <v>61</v>
      </c>
      <c r="R30" s="99" t="s">
        <v>138</v>
      </c>
      <c r="S30" s="72" t="s">
        <v>139</v>
      </c>
      <c r="T30" s="99" t="s">
        <v>140</v>
      </c>
      <c r="U30" s="99"/>
      <c r="V30" s="99"/>
      <c r="W30" s="99"/>
      <c r="X30" s="99"/>
      <c r="Y30" s="173"/>
      <c r="Z30" s="105"/>
      <c r="AA30" s="82" t="str">
        <f>$G$30</f>
        <v>Acciones de control u operativos en materia de ambiente, mineria y relaciones con los animales Realizados</v>
      </c>
      <c r="AB30" s="174">
        <f t="shared" si="0"/>
        <v>2</v>
      </c>
      <c r="AC30" s="84">
        <v>3</v>
      </c>
      <c r="AD30" s="175">
        <v>1</v>
      </c>
      <c r="AE30" s="86" t="s">
        <v>157</v>
      </c>
      <c r="AF30" s="86" t="s">
        <v>142</v>
      </c>
      <c r="AG30" s="87" t="str">
        <f>$G$30</f>
        <v>Acciones de control u operativos en materia de ambiente, mineria y relaciones con los animales Realizados</v>
      </c>
      <c r="AH30" s="165">
        <f t="shared" si="1"/>
        <v>3</v>
      </c>
      <c r="AI30" s="89">
        <v>3</v>
      </c>
      <c r="AJ30" s="90">
        <f t="shared" si="6"/>
        <v>1</v>
      </c>
      <c r="AK30" s="72" t="s">
        <v>570</v>
      </c>
      <c r="AL30" s="72" t="s">
        <v>142</v>
      </c>
      <c r="AM30" s="87" t="str">
        <f>$G$30</f>
        <v>Acciones de control u operativos en materia de ambiente, mineria y relaciones con los animales Realizados</v>
      </c>
      <c r="AN30" s="165">
        <f t="shared" si="2"/>
        <v>3</v>
      </c>
      <c r="AO30" s="89"/>
      <c r="AP30" s="90">
        <f t="shared" si="7"/>
        <v>0</v>
      </c>
      <c r="AQ30" s="72"/>
      <c r="AR30" s="72"/>
      <c r="AS30" s="87" t="str">
        <f>$G$30</f>
        <v>Acciones de control u operativos en materia de ambiente, mineria y relaciones con los animales Realizados</v>
      </c>
      <c r="AT30" s="165">
        <f t="shared" si="3"/>
        <v>4</v>
      </c>
      <c r="AU30" s="89"/>
      <c r="AV30" s="90">
        <f t="shared" si="8"/>
        <v>0</v>
      </c>
      <c r="AW30" s="91"/>
      <c r="AX30" s="72"/>
      <c r="AY30" s="87" t="str">
        <f>$G$30</f>
        <v>Acciones de control u operativos en materia de ambiente, mineria y relaciones con los animales Realizados</v>
      </c>
      <c r="AZ30" s="165">
        <f t="shared" si="4"/>
        <v>12</v>
      </c>
      <c r="BA30" s="89"/>
      <c r="BB30" s="90">
        <f t="shared" si="9"/>
        <v>0</v>
      </c>
      <c r="BC30" s="92">
        <f t="shared" si="5"/>
        <v>0</v>
      </c>
      <c r="BD30" s="93"/>
    </row>
    <row r="31" spans="1:56" ht="93.75" customHeight="1" thickBot="1" x14ac:dyDescent="0.35">
      <c r="A31" s="67">
        <v>14</v>
      </c>
      <c r="B31" s="95"/>
      <c r="C31" s="205"/>
      <c r="D31" s="106" t="s">
        <v>158</v>
      </c>
      <c r="E31" s="206">
        <v>0.02</v>
      </c>
      <c r="F31" s="207" t="s">
        <v>56</v>
      </c>
      <c r="G31" s="208" t="s">
        <v>159</v>
      </c>
      <c r="H31" s="208" t="s">
        <v>160</v>
      </c>
      <c r="I31" s="101">
        <v>12</v>
      </c>
      <c r="J31" s="75" t="s">
        <v>71</v>
      </c>
      <c r="K31" s="75" t="s">
        <v>161</v>
      </c>
      <c r="L31" s="209"/>
      <c r="M31" s="209">
        <v>1</v>
      </c>
      <c r="N31" s="209"/>
      <c r="O31" s="209">
        <v>11</v>
      </c>
      <c r="P31" s="209">
        <f>SUM(L31:O31)</f>
        <v>12</v>
      </c>
      <c r="Q31" s="72" t="s">
        <v>61</v>
      </c>
      <c r="R31" s="99" t="s">
        <v>138</v>
      </c>
      <c r="S31" s="72" t="s">
        <v>139</v>
      </c>
      <c r="T31" s="99" t="s">
        <v>140</v>
      </c>
      <c r="U31" s="99"/>
      <c r="V31" s="99"/>
      <c r="W31" s="99"/>
      <c r="X31" s="99"/>
      <c r="Y31" s="173"/>
      <c r="Z31" s="105"/>
      <c r="AA31" s="82" t="str">
        <f>$G$31</f>
        <v>Acciones de control u operativos en materia de convivencia relacionados con articulos pirotécnicos y sustancias peligrosas Realizados</v>
      </c>
      <c r="AB31" s="174">
        <f t="shared" si="0"/>
        <v>0</v>
      </c>
      <c r="AC31" s="84" t="s">
        <v>162</v>
      </c>
      <c r="AD31" s="84" t="s">
        <v>162</v>
      </c>
      <c r="AE31" s="84" t="s">
        <v>162</v>
      </c>
      <c r="AF31" s="86" t="s">
        <v>163</v>
      </c>
      <c r="AG31" s="87" t="str">
        <f>$G$31</f>
        <v>Acciones de control u operativos en materia de convivencia relacionados con articulos pirotécnicos y sustancias peligrosas Realizados</v>
      </c>
      <c r="AH31" s="165">
        <f t="shared" si="1"/>
        <v>1</v>
      </c>
      <c r="AI31" s="89">
        <v>0</v>
      </c>
      <c r="AJ31" s="90">
        <f t="shared" si="6"/>
        <v>0</v>
      </c>
      <c r="AK31" s="72" t="s">
        <v>162</v>
      </c>
      <c r="AL31" s="72" t="s">
        <v>163</v>
      </c>
      <c r="AM31" s="87" t="str">
        <f>$G$31</f>
        <v>Acciones de control u operativos en materia de convivencia relacionados con articulos pirotécnicos y sustancias peligrosas Realizados</v>
      </c>
      <c r="AN31" s="165">
        <f t="shared" si="2"/>
        <v>0</v>
      </c>
      <c r="AO31" s="89"/>
      <c r="AP31" s="90" t="e">
        <f t="shared" si="7"/>
        <v>#DIV/0!</v>
      </c>
      <c r="AQ31" s="72"/>
      <c r="AR31" s="72"/>
      <c r="AS31" s="87" t="str">
        <f>$G$31</f>
        <v>Acciones de control u operativos en materia de convivencia relacionados con articulos pirotécnicos y sustancias peligrosas Realizados</v>
      </c>
      <c r="AT31" s="165">
        <f t="shared" si="3"/>
        <v>11</v>
      </c>
      <c r="AU31" s="89"/>
      <c r="AV31" s="90">
        <f t="shared" si="8"/>
        <v>0</v>
      </c>
      <c r="AW31" s="91"/>
      <c r="AX31" s="72"/>
      <c r="AY31" s="87" t="str">
        <f>$G$31</f>
        <v>Acciones de control u operativos en materia de convivencia relacionados con articulos pirotécnicos y sustancias peligrosas Realizados</v>
      </c>
      <c r="AZ31" s="165">
        <f t="shared" si="4"/>
        <v>12</v>
      </c>
      <c r="BA31" s="89"/>
      <c r="BB31" s="90">
        <f t="shared" si="9"/>
        <v>0</v>
      </c>
      <c r="BC31" s="92">
        <f t="shared" si="5"/>
        <v>0</v>
      </c>
      <c r="BD31" s="93"/>
    </row>
    <row r="32" spans="1:56" ht="93.75" customHeight="1" thickBot="1" x14ac:dyDescent="0.35">
      <c r="A32" s="94">
        <v>15</v>
      </c>
      <c r="B32" s="95"/>
      <c r="C32" s="205"/>
      <c r="D32" s="212" t="s">
        <v>164</v>
      </c>
      <c r="E32" s="213">
        <v>0.02</v>
      </c>
      <c r="F32" s="214" t="s">
        <v>56</v>
      </c>
      <c r="G32" s="215" t="s">
        <v>165</v>
      </c>
      <c r="H32" s="216" t="s">
        <v>166</v>
      </c>
      <c r="I32" s="214" t="s">
        <v>167</v>
      </c>
      <c r="J32" s="214" t="s">
        <v>92</v>
      </c>
      <c r="K32" s="214" t="s">
        <v>168</v>
      </c>
      <c r="L32" s="217"/>
      <c r="M32" s="217"/>
      <c r="N32" s="217">
        <v>0.85</v>
      </c>
      <c r="O32" s="217">
        <v>0.85</v>
      </c>
      <c r="P32" s="217">
        <v>0.85</v>
      </c>
      <c r="Q32" s="214" t="s">
        <v>61</v>
      </c>
      <c r="R32" s="218" t="s">
        <v>169</v>
      </c>
      <c r="S32" s="218" t="s">
        <v>125</v>
      </c>
      <c r="T32" s="218" t="s">
        <v>170</v>
      </c>
      <c r="U32" s="218" t="s">
        <v>127</v>
      </c>
      <c r="V32" s="99"/>
      <c r="W32" s="99"/>
      <c r="X32" s="99"/>
      <c r="Y32" s="173"/>
      <c r="Z32" s="105"/>
      <c r="AA32" s="82" t="str">
        <f>$G$32</f>
        <v>Porcentaje de auto que avocan conocimiento</v>
      </c>
      <c r="AB32" s="150">
        <f t="shared" si="0"/>
        <v>0</v>
      </c>
      <c r="AC32" s="84" t="s">
        <v>162</v>
      </c>
      <c r="AD32" s="84" t="s">
        <v>162</v>
      </c>
      <c r="AE32" s="84" t="s">
        <v>162</v>
      </c>
      <c r="AF32" s="84" t="s">
        <v>162</v>
      </c>
      <c r="AG32" s="87" t="str">
        <f>$G$32</f>
        <v>Porcentaje de auto que avocan conocimiento</v>
      </c>
      <c r="AH32" s="88">
        <f t="shared" si="1"/>
        <v>0</v>
      </c>
      <c r="AI32" s="89">
        <v>100</v>
      </c>
      <c r="AJ32" s="90" t="e">
        <f t="shared" si="6"/>
        <v>#DIV/0!</v>
      </c>
      <c r="AK32" s="72" t="s">
        <v>572</v>
      </c>
      <c r="AL32" s="72" t="s">
        <v>162</v>
      </c>
      <c r="AM32" s="87" t="str">
        <f>$G$32</f>
        <v>Porcentaje de auto que avocan conocimiento</v>
      </c>
      <c r="AN32" s="88">
        <f t="shared" si="2"/>
        <v>0.85</v>
      </c>
      <c r="AO32" s="89"/>
      <c r="AP32" s="90">
        <f t="shared" si="7"/>
        <v>0</v>
      </c>
      <c r="AQ32" s="72"/>
      <c r="AR32" s="72"/>
      <c r="AS32" s="87" t="str">
        <f>$G$32</f>
        <v>Porcentaje de auto que avocan conocimiento</v>
      </c>
      <c r="AT32" s="88">
        <f t="shared" si="3"/>
        <v>0.85</v>
      </c>
      <c r="AU32" s="89"/>
      <c r="AV32" s="90">
        <f t="shared" si="8"/>
        <v>0</v>
      </c>
      <c r="AW32" s="91"/>
      <c r="AX32" s="72"/>
      <c r="AY32" s="87" t="str">
        <f>$G$32</f>
        <v>Porcentaje de auto que avocan conocimiento</v>
      </c>
      <c r="AZ32" s="88">
        <f t="shared" si="4"/>
        <v>0.85</v>
      </c>
      <c r="BA32" s="89"/>
      <c r="BB32" s="90">
        <f t="shared" si="9"/>
        <v>0</v>
      </c>
      <c r="BC32" s="92">
        <f t="shared" si="5"/>
        <v>0</v>
      </c>
      <c r="BD32" s="93"/>
    </row>
    <row r="33" spans="1:56" ht="93.75" customHeight="1" thickBot="1" x14ac:dyDescent="0.35">
      <c r="A33" s="219"/>
      <c r="B33" s="95"/>
      <c r="C33" s="205"/>
      <c r="D33" s="220" t="s">
        <v>171</v>
      </c>
      <c r="E33" s="213">
        <v>0.02</v>
      </c>
      <c r="F33" s="214" t="s">
        <v>56</v>
      </c>
      <c r="G33" s="215" t="s">
        <v>172</v>
      </c>
      <c r="H33" s="221" t="s">
        <v>173</v>
      </c>
      <c r="I33" s="214" t="s">
        <v>167</v>
      </c>
      <c r="J33" s="214" t="s">
        <v>174</v>
      </c>
      <c r="K33" s="214" t="s">
        <v>175</v>
      </c>
      <c r="L33" s="217">
        <v>0</v>
      </c>
      <c r="M33" s="217">
        <v>0</v>
      </c>
      <c r="N33" s="217">
        <v>0.3</v>
      </c>
      <c r="O33" s="217">
        <v>0.5</v>
      </c>
      <c r="P33" s="217">
        <v>0.5</v>
      </c>
      <c r="Q33" s="214" t="s">
        <v>61</v>
      </c>
      <c r="R33" s="218"/>
      <c r="S33" s="218" t="s">
        <v>176</v>
      </c>
      <c r="T33" s="218"/>
      <c r="U33" s="218" t="s">
        <v>177</v>
      </c>
      <c r="V33" s="110"/>
      <c r="W33" s="110"/>
      <c r="X33" s="110"/>
      <c r="Y33" s="173"/>
      <c r="Z33" s="112"/>
      <c r="AA33" s="82" t="str">
        <f>$G$33</f>
        <v>Porcentaje de actuaciones policivas resuletas</v>
      </c>
      <c r="AB33" s="150">
        <f t="shared" si="0"/>
        <v>0</v>
      </c>
      <c r="AC33" s="151"/>
      <c r="AD33" s="114"/>
      <c r="AE33" s="86"/>
      <c r="AF33" s="86"/>
      <c r="AG33" s="87"/>
      <c r="AH33" s="88"/>
      <c r="AI33" s="89">
        <f>59/802</f>
        <v>7.3566084788029923E-2</v>
      </c>
      <c r="AJ33" s="90"/>
      <c r="AK33" s="72" t="s">
        <v>558</v>
      </c>
      <c r="AL33" s="72" t="s">
        <v>573</v>
      </c>
      <c r="AM33" s="87"/>
      <c r="AN33" s="88"/>
      <c r="AO33" s="89"/>
      <c r="AP33" s="90"/>
      <c r="AQ33" s="72"/>
      <c r="AR33" s="72"/>
      <c r="AS33" s="87"/>
      <c r="AT33" s="88"/>
      <c r="AU33" s="89"/>
      <c r="AV33" s="90"/>
      <c r="AW33" s="91"/>
      <c r="AX33" s="72"/>
      <c r="AY33" s="87"/>
      <c r="AZ33" s="88"/>
      <c r="BA33" s="89"/>
      <c r="BB33" s="90"/>
      <c r="BC33" s="92"/>
      <c r="BD33" s="93"/>
    </row>
    <row r="34" spans="1:56" s="144" customFormat="1" ht="50.25" customHeight="1" thickBot="1" x14ac:dyDescent="0.25">
      <c r="A34" s="119"/>
      <c r="B34" s="95"/>
      <c r="C34" s="222"/>
      <c r="D34" s="121" t="s">
        <v>87</v>
      </c>
      <c r="E34" s="153">
        <v>0.18</v>
      </c>
      <c r="F34" s="154"/>
      <c r="G34" s="155"/>
      <c r="H34" s="156"/>
      <c r="I34" s="157"/>
      <c r="J34" s="127"/>
      <c r="K34" s="127"/>
      <c r="L34" s="158"/>
      <c r="M34" s="158"/>
      <c r="N34" s="158"/>
      <c r="O34" s="128"/>
      <c r="P34" s="128"/>
      <c r="Q34" s="129"/>
      <c r="R34" s="129"/>
      <c r="S34" s="159"/>
      <c r="T34" s="159"/>
      <c r="U34" s="129"/>
      <c r="V34" s="129"/>
      <c r="W34" s="129"/>
      <c r="X34" s="129"/>
      <c r="Y34" s="130"/>
      <c r="Z34" s="131"/>
      <c r="AA34" s="132"/>
      <c r="AB34" s="133"/>
      <c r="AC34" s="134"/>
      <c r="AD34" s="135"/>
      <c r="AE34" s="136"/>
      <c r="AF34" s="136"/>
      <c r="AG34" s="137"/>
      <c r="AH34" s="138"/>
      <c r="AI34" s="139"/>
      <c r="AJ34" s="140"/>
      <c r="AK34" s="129"/>
      <c r="AL34" s="129"/>
      <c r="AM34" s="137"/>
      <c r="AN34" s="138"/>
      <c r="AO34" s="139"/>
      <c r="AP34" s="140"/>
      <c r="AQ34" s="129"/>
      <c r="AR34" s="129"/>
      <c r="AS34" s="137"/>
      <c r="AT34" s="138">
        <f t="shared" si="3"/>
        <v>0</v>
      </c>
      <c r="AU34" s="139"/>
      <c r="AV34" s="140"/>
      <c r="AW34" s="141"/>
      <c r="AX34" s="129"/>
      <c r="AY34" s="137"/>
      <c r="AZ34" s="138"/>
      <c r="BA34" s="139"/>
      <c r="BB34" s="140"/>
      <c r="BC34" s="142"/>
      <c r="BD34" s="143"/>
    </row>
    <row r="35" spans="1:56" ht="112.5" customHeight="1" thickBot="1" x14ac:dyDescent="0.35">
      <c r="A35" s="67">
        <v>17</v>
      </c>
      <c r="B35" s="95"/>
      <c r="C35" s="223" t="s">
        <v>178</v>
      </c>
      <c r="D35" s="224" t="s">
        <v>179</v>
      </c>
      <c r="E35" s="225">
        <v>0.02</v>
      </c>
      <c r="F35" s="226" t="s">
        <v>68</v>
      </c>
      <c r="G35" s="208" t="s">
        <v>180</v>
      </c>
      <c r="H35" s="208" t="s">
        <v>181</v>
      </c>
      <c r="I35" s="74">
        <v>28492093000</v>
      </c>
      <c r="J35" s="75" t="s">
        <v>174</v>
      </c>
      <c r="K35" s="75" t="s">
        <v>182</v>
      </c>
      <c r="L35" s="77">
        <v>0.15</v>
      </c>
      <c r="M35" s="77">
        <v>0.53</v>
      </c>
      <c r="N35" s="77">
        <v>0.88</v>
      </c>
      <c r="O35" s="77">
        <v>0.95</v>
      </c>
      <c r="P35" s="77">
        <v>0.95</v>
      </c>
      <c r="Q35" s="72" t="s">
        <v>183</v>
      </c>
      <c r="R35" s="72" t="s">
        <v>184</v>
      </c>
      <c r="S35" s="72" t="s">
        <v>185</v>
      </c>
      <c r="T35" s="72" t="s">
        <v>186</v>
      </c>
      <c r="U35" s="72"/>
      <c r="V35" s="72"/>
      <c r="W35" s="72"/>
      <c r="X35" s="72"/>
      <c r="Y35" s="173"/>
      <c r="Z35" s="81"/>
      <c r="AA35" s="82" t="str">
        <f>$G$35</f>
        <v>Porcentaje de Compromisos del Presupuesto de Inversión Directa Disponible a la Vigencia para el FDL</v>
      </c>
      <c r="AB35" s="83">
        <f t="shared" si="0"/>
        <v>0.15</v>
      </c>
      <c r="AC35" s="151">
        <f>7054222198/28492093000</f>
        <v>0.24758525805738454</v>
      </c>
      <c r="AD35" s="114">
        <v>1</v>
      </c>
      <c r="AE35" s="86" t="s">
        <v>187</v>
      </c>
      <c r="AF35" s="86" t="s">
        <v>188</v>
      </c>
      <c r="AG35" s="87" t="str">
        <f>$G$35</f>
        <v>Porcentaje de Compromisos del Presupuesto de Inversión Directa Disponible a la Vigencia para el FDL</v>
      </c>
      <c r="AH35" s="88">
        <f t="shared" si="1"/>
        <v>0.53</v>
      </c>
      <c r="AI35" s="414">
        <f>7970897927/28492093000</f>
        <v>0.2797582447523248</v>
      </c>
      <c r="AJ35" s="90">
        <f t="shared" si="6"/>
        <v>0.52784574481570712</v>
      </c>
      <c r="AK35" s="72" t="s">
        <v>559</v>
      </c>
      <c r="AL35" s="72" t="s">
        <v>188</v>
      </c>
      <c r="AM35" s="87" t="str">
        <f>$G$35</f>
        <v>Porcentaje de Compromisos del Presupuesto de Inversión Directa Disponible a la Vigencia para el FDL</v>
      </c>
      <c r="AN35" s="88">
        <f t="shared" si="2"/>
        <v>0.88</v>
      </c>
      <c r="AO35" s="89"/>
      <c r="AP35" s="90">
        <f t="shared" ref="AP35:AP44" si="10">AO35/AN35</f>
        <v>0</v>
      </c>
      <c r="AQ35" s="72"/>
      <c r="AR35" s="72"/>
      <c r="AS35" s="87" t="str">
        <f>$G$35</f>
        <v>Porcentaje de Compromisos del Presupuesto de Inversión Directa Disponible a la Vigencia para el FDL</v>
      </c>
      <c r="AT35" s="88">
        <f t="shared" si="3"/>
        <v>0.95</v>
      </c>
      <c r="AU35" s="89"/>
      <c r="AV35" s="90">
        <f t="shared" ref="AV35:AV44" si="11">AU35/AT35</f>
        <v>0</v>
      </c>
      <c r="AW35" s="91"/>
      <c r="AX35" s="72"/>
      <c r="AY35" s="87" t="str">
        <f>$G$35</f>
        <v>Porcentaje de Compromisos del Presupuesto de Inversión Directa Disponible a la Vigencia para el FDL</v>
      </c>
      <c r="AZ35" s="88">
        <f t="shared" si="4"/>
        <v>0.95</v>
      </c>
      <c r="BA35" s="89"/>
      <c r="BB35" s="90">
        <f t="shared" ref="BB35:BB44" si="12">BA35/AZ35</f>
        <v>0</v>
      </c>
      <c r="BC35" s="92">
        <f t="shared" si="5"/>
        <v>0</v>
      </c>
      <c r="BD35" s="93"/>
    </row>
    <row r="36" spans="1:56" ht="71.25" customHeight="1" thickBot="1" x14ac:dyDescent="0.35">
      <c r="A36" s="94">
        <v>18</v>
      </c>
      <c r="B36" s="95"/>
      <c r="C36" s="227"/>
      <c r="D36" s="224" t="s">
        <v>189</v>
      </c>
      <c r="E36" s="225">
        <v>0.02</v>
      </c>
      <c r="F36" s="207" t="s">
        <v>56</v>
      </c>
      <c r="G36" s="208" t="s">
        <v>190</v>
      </c>
      <c r="H36" s="208" t="s">
        <v>191</v>
      </c>
      <c r="I36" s="171">
        <v>28492093000</v>
      </c>
      <c r="J36" s="75" t="s">
        <v>59</v>
      </c>
      <c r="K36" s="75" t="s">
        <v>192</v>
      </c>
      <c r="L36" s="102">
        <v>3.0000000000000001E-3</v>
      </c>
      <c r="M36" s="102">
        <v>8.0000000000000002E-3</v>
      </c>
      <c r="N36" s="102">
        <v>0.24</v>
      </c>
      <c r="O36" s="102">
        <v>0.41</v>
      </c>
      <c r="P36" s="102">
        <f>+O36</f>
        <v>0.41</v>
      </c>
      <c r="Q36" s="72" t="s">
        <v>183</v>
      </c>
      <c r="R36" s="72" t="s">
        <v>184</v>
      </c>
      <c r="S36" s="72" t="s">
        <v>193</v>
      </c>
      <c r="T36" s="72" t="s">
        <v>194</v>
      </c>
      <c r="U36" s="103"/>
      <c r="V36" s="103"/>
      <c r="W36" s="103"/>
      <c r="X36" s="103"/>
      <c r="Y36" s="173"/>
      <c r="Z36" s="228"/>
      <c r="AA36" s="82" t="str">
        <f>$G$36</f>
        <v>Porcentaje de Giros de Presupuesto de Inversión Directa Realizados</v>
      </c>
      <c r="AB36" s="150">
        <f t="shared" si="0"/>
        <v>3.0000000000000001E-3</v>
      </c>
      <c r="AC36" s="151">
        <v>1.7000000000000001E-2</v>
      </c>
      <c r="AD36" s="114">
        <v>1</v>
      </c>
      <c r="AE36" s="86" t="s">
        <v>195</v>
      </c>
      <c r="AF36" s="86" t="s">
        <v>196</v>
      </c>
      <c r="AG36" s="87" t="str">
        <f>$G$36</f>
        <v>Porcentaje de Giros de Presupuesto de Inversión Directa Realizados</v>
      </c>
      <c r="AH36" s="88">
        <f t="shared" si="1"/>
        <v>8.0000000000000002E-3</v>
      </c>
      <c r="AI36" s="414">
        <f xml:space="preserve"> 2710942418/28492093000</f>
        <v>9.5147184097707393E-2</v>
      </c>
      <c r="AJ36" s="90">
        <f t="shared" si="6"/>
        <v>11.893398012213424</v>
      </c>
      <c r="AK36" s="72" t="s">
        <v>560</v>
      </c>
      <c r="AL36" s="72" t="s">
        <v>196</v>
      </c>
      <c r="AM36" s="87" t="str">
        <f>$G$36</f>
        <v>Porcentaje de Giros de Presupuesto de Inversión Directa Realizados</v>
      </c>
      <c r="AN36" s="88">
        <f t="shared" si="2"/>
        <v>0.24</v>
      </c>
      <c r="AO36" s="89"/>
      <c r="AP36" s="90">
        <f t="shared" si="10"/>
        <v>0</v>
      </c>
      <c r="AQ36" s="72"/>
      <c r="AR36" s="72"/>
      <c r="AS36" s="87" t="str">
        <f>$G$36</f>
        <v>Porcentaje de Giros de Presupuesto de Inversión Directa Realizados</v>
      </c>
      <c r="AT36" s="88">
        <f t="shared" si="3"/>
        <v>0.41</v>
      </c>
      <c r="AU36" s="89"/>
      <c r="AV36" s="90">
        <f t="shared" si="11"/>
        <v>0</v>
      </c>
      <c r="AW36" s="91"/>
      <c r="AX36" s="72"/>
      <c r="AY36" s="87" t="str">
        <f>$G$36</f>
        <v>Porcentaje de Giros de Presupuesto de Inversión Directa Realizados</v>
      </c>
      <c r="AZ36" s="88">
        <f t="shared" si="4"/>
        <v>0.41</v>
      </c>
      <c r="BA36" s="89"/>
      <c r="BB36" s="90">
        <f t="shared" si="12"/>
        <v>0</v>
      </c>
      <c r="BC36" s="92">
        <f t="shared" si="5"/>
        <v>0</v>
      </c>
      <c r="BD36" s="93"/>
    </row>
    <row r="37" spans="1:56" ht="90.75" customHeight="1" thickBot="1" x14ac:dyDescent="0.35">
      <c r="A37" s="67">
        <v>19</v>
      </c>
      <c r="B37" s="95"/>
      <c r="C37" s="227"/>
      <c r="D37" s="224" t="s">
        <v>197</v>
      </c>
      <c r="E37" s="225">
        <v>0.02</v>
      </c>
      <c r="F37" s="207" t="s">
        <v>56</v>
      </c>
      <c r="G37" s="208" t="s">
        <v>198</v>
      </c>
      <c r="H37" s="208" t="s">
        <v>199</v>
      </c>
      <c r="I37" s="101">
        <v>26905353000</v>
      </c>
      <c r="J37" s="75" t="s">
        <v>59</v>
      </c>
      <c r="K37" s="75" t="s">
        <v>200</v>
      </c>
      <c r="L37" s="102">
        <v>0.18</v>
      </c>
      <c r="M37" s="102">
        <v>0.41</v>
      </c>
      <c r="N37" s="102">
        <v>0.56000000000000005</v>
      </c>
      <c r="O37" s="102">
        <v>0.74</v>
      </c>
      <c r="P37" s="102">
        <f>+O37</f>
        <v>0.74</v>
      </c>
      <c r="Q37" s="72" t="s">
        <v>183</v>
      </c>
      <c r="R37" s="72" t="s">
        <v>184</v>
      </c>
      <c r="S37" s="72" t="s">
        <v>193</v>
      </c>
      <c r="T37" s="72" t="s">
        <v>201</v>
      </c>
      <c r="U37" s="99"/>
      <c r="V37" s="99"/>
      <c r="W37" s="99"/>
      <c r="X37" s="99"/>
      <c r="Y37" s="173"/>
      <c r="Z37" s="105"/>
      <c r="AA37" s="82" t="str">
        <f>$G$37</f>
        <v>Porcentaje de Giros de Presupuesto Comprometido Constituido como Obligaciones por Pagar de la Vigencia 2017 Realizados</v>
      </c>
      <c r="AB37" s="83">
        <f t="shared" si="0"/>
        <v>0.18</v>
      </c>
      <c r="AC37" s="151">
        <f>2815978620/22924997626</f>
        <v>0.12283441272012631</v>
      </c>
      <c r="AD37" s="114">
        <f>AC37/AB37</f>
        <v>0.68241340400070172</v>
      </c>
      <c r="AE37" s="86" t="s">
        <v>202</v>
      </c>
      <c r="AF37" s="86" t="s">
        <v>203</v>
      </c>
      <c r="AG37" s="87" t="str">
        <f>$G$37</f>
        <v>Porcentaje de Giros de Presupuesto Comprometido Constituido como Obligaciones por Pagar de la Vigencia 2017 Realizados</v>
      </c>
      <c r="AH37" s="88">
        <f t="shared" si="1"/>
        <v>0.41</v>
      </c>
      <c r="AI37" s="414">
        <f>5788242952/22924997626</f>
        <v>0.25248608730215794</v>
      </c>
      <c r="AJ37" s="90">
        <f t="shared" si="6"/>
        <v>0.6158197251272145</v>
      </c>
      <c r="AK37" s="72" t="s">
        <v>561</v>
      </c>
      <c r="AL37" s="72" t="s">
        <v>203</v>
      </c>
      <c r="AM37" s="87" t="str">
        <f>$G$37</f>
        <v>Porcentaje de Giros de Presupuesto Comprometido Constituido como Obligaciones por Pagar de la Vigencia 2017 Realizados</v>
      </c>
      <c r="AN37" s="88">
        <f t="shared" si="2"/>
        <v>0.56000000000000005</v>
      </c>
      <c r="AO37" s="89"/>
      <c r="AP37" s="90">
        <f t="shared" si="10"/>
        <v>0</v>
      </c>
      <c r="AQ37" s="72"/>
      <c r="AR37" s="72"/>
      <c r="AS37" s="87" t="str">
        <f>$G$37</f>
        <v>Porcentaje de Giros de Presupuesto Comprometido Constituido como Obligaciones por Pagar de la Vigencia 2017 Realizados</v>
      </c>
      <c r="AT37" s="88">
        <f t="shared" si="3"/>
        <v>0.74</v>
      </c>
      <c r="AU37" s="89"/>
      <c r="AV37" s="90">
        <f t="shared" si="11"/>
        <v>0</v>
      </c>
      <c r="AW37" s="91"/>
      <c r="AX37" s="72"/>
      <c r="AY37" s="87" t="str">
        <f>$G$37</f>
        <v>Porcentaje de Giros de Presupuesto Comprometido Constituido como Obligaciones por Pagar de la Vigencia 2017 Realizados</v>
      </c>
      <c r="AZ37" s="88">
        <f t="shared" si="4"/>
        <v>0.74</v>
      </c>
      <c r="BA37" s="89"/>
      <c r="BB37" s="90">
        <f t="shared" si="12"/>
        <v>0</v>
      </c>
      <c r="BC37" s="92">
        <f t="shared" si="5"/>
        <v>0</v>
      </c>
      <c r="BD37" s="93"/>
    </row>
    <row r="38" spans="1:56" ht="96.75" customHeight="1" thickBot="1" x14ac:dyDescent="0.35">
      <c r="A38" s="94">
        <v>20</v>
      </c>
      <c r="B38" s="95"/>
      <c r="C38" s="227"/>
      <c r="D38" s="224" t="s">
        <v>204</v>
      </c>
      <c r="E38" s="225">
        <v>0.02</v>
      </c>
      <c r="F38" s="207" t="s">
        <v>56</v>
      </c>
      <c r="G38" s="208" t="s">
        <v>205</v>
      </c>
      <c r="H38" s="208" t="s">
        <v>206</v>
      </c>
      <c r="I38" s="101">
        <v>1</v>
      </c>
      <c r="J38" s="75" t="s">
        <v>92</v>
      </c>
      <c r="K38" s="75" t="s">
        <v>207</v>
      </c>
      <c r="L38" s="102">
        <v>1</v>
      </c>
      <c r="M38" s="102">
        <v>1</v>
      </c>
      <c r="N38" s="102">
        <v>1</v>
      </c>
      <c r="O38" s="102">
        <v>1</v>
      </c>
      <c r="P38" s="102">
        <f>+O38</f>
        <v>1</v>
      </c>
      <c r="Q38" s="99" t="s">
        <v>61</v>
      </c>
      <c r="R38" s="72" t="s">
        <v>208</v>
      </c>
      <c r="S38" s="99" t="s">
        <v>84</v>
      </c>
      <c r="T38" s="99" t="s">
        <v>209</v>
      </c>
      <c r="U38" s="99"/>
      <c r="V38" s="99"/>
      <c r="W38" s="99"/>
      <c r="X38" s="99"/>
      <c r="Y38" s="173"/>
      <c r="Z38" s="105"/>
      <c r="AA38" s="82" t="str">
        <f>$G$38</f>
        <v>Porcentaje de Procesos Contractuales de Malla Vial y Parques de la Vigencia 2018 Realizados Utilizando los Pliegos Tipo</v>
      </c>
      <c r="AB38" s="83">
        <f t="shared" si="0"/>
        <v>1</v>
      </c>
      <c r="AC38" s="151">
        <v>1</v>
      </c>
      <c r="AD38" s="114">
        <f>AC38/AB38</f>
        <v>1</v>
      </c>
      <c r="AE38" s="86" t="s">
        <v>210</v>
      </c>
      <c r="AF38" s="86" t="s">
        <v>211</v>
      </c>
      <c r="AG38" s="87" t="str">
        <f>$G$38</f>
        <v>Porcentaje de Procesos Contractuales de Malla Vial y Parques de la Vigencia 2018 Realizados Utilizando los Pliegos Tipo</v>
      </c>
      <c r="AH38" s="88">
        <f t="shared" si="1"/>
        <v>1</v>
      </c>
      <c r="AI38" s="417">
        <v>1</v>
      </c>
      <c r="AJ38" s="90">
        <f t="shared" si="6"/>
        <v>1</v>
      </c>
      <c r="AK38" s="72" t="s">
        <v>562</v>
      </c>
      <c r="AL38" s="72" t="s">
        <v>211</v>
      </c>
      <c r="AM38" s="87" t="str">
        <f>$G$38</f>
        <v>Porcentaje de Procesos Contractuales de Malla Vial y Parques de la Vigencia 2018 Realizados Utilizando los Pliegos Tipo</v>
      </c>
      <c r="AN38" s="88">
        <f t="shared" si="2"/>
        <v>1</v>
      </c>
      <c r="AO38" s="89"/>
      <c r="AP38" s="90">
        <f t="shared" si="10"/>
        <v>0</v>
      </c>
      <c r="AQ38" s="72"/>
      <c r="AR38" s="72"/>
      <c r="AS38" s="87" t="str">
        <f>$G$38</f>
        <v>Porcentaje de Procesos Contractuales de Malla Vial y Parques de la Vigencia 2018 Realizados Utilizando los Pliegos Tipo</v>
      </c>
      <c r="AT38" s="88">
        <f t="shared" si="3"/>
        <v>1</v>
      </c>
      <c r="AU38" s="89"/>
      <c r="AV38" s="90">
        <f t="shared" si="11"/>
        <v>0</v>
      </c>
      <c r="AW38" s="91"/>
      <c r="AX38" s="72"/>
      <c r="AY38" s="87" t="str">
        <f>$G$38</f>
        <v>Porcentaje de Procesos Contractuales de Malla Vial y Parques de la Vigencia 2018 Realizados Utilizando los Pliegos Tipo</v>
      </c>
      <c r="AZ38" s="88">
        <f t="shared" si="4"/>
        <v>1</v>
      </c>
      <c r="BA38" s="89"/>
      <c r="BB38" s="90">
        <f t="shared" si="12"/>
        <v>0</v>
      </c>
      <c r="BC38" s="92">
        <f t="shared" si="5"/>
        <v>0</v>
      </c>
      <c r="BD38" s="93"/>
    </row>
    <row r="39" spans="1:56" ht="239.25" customHeight="1" thickBot="1" x14ac:dyDescent="0.35">
      <c r="A39" s="67">
        <v>21</v>
      </c>
      <c r="B39" s="95"/>
      <c r="C39" s="227"/>
      <c r="D39" s="224" t="s">
        <v>212</v>
      </c>
      <c r="E39" s="229">
        <v>0.02</v>
      </c>
      <c r="F39" s="207" t="s">
        <v>56</v>
      </c>
      <c r="G39" s="208" t="s">
        <v>213</v>
      </c>
      <c r="H39" s="208" t="s">
        <v>214</v>
      </c>
      <c r="I39" s="101">
        <v>1</v>
      </c>
      <c r="J39" s="75" t="s">
        <v>92</v>
      </c>
      <c r="K39" s="75" t="s">
        <v>215</v>
      </c>
      <c r="L39" s="102">
        <v>1</v>
      </c>
      <c r="M39" s="102">
        <v>1</v>
      </c>
      <c r="N39" s="102">
        <v>1</v>
      </c>
      <c r="O39" s="102">
        <v>1</v>
      </c>
      <c r="P39" s="102">
        <f>AVERAGE(L39:O39)</f>
        <v>1</v>
      </c>
      <c r="Q39" s="99" t="s">
        <v>61</v>
      </c>
      <c r="R39" s="99" t="s">
        <v>216</v>
      </c>
      <c r="S39" s="99" t="s">
        <v>217</v>
      </c>
      <c r="T39" s="99" t="s">
        <v>209</v>
      </c>
      <c r="U39" s="99"/>
      <c r="V39" s="99"/>
      <c r="W39" s="99"/>
      <c r="X39" s="99"/>
      <c r="Y39" s="173"/>
      <c r="Z39" s="105"/>
      <c r="AA39" s="82" t="str">
        <f>$G$39</f>
        <v>Porcentaje de Publicación de los Procesos Contractuales del FDL y Modificaciones Contractuales Realizado</v>
      </c>
      <c r="AB39" s="83">
        <f t="shared" si="0"/>
        <v>1</v>
      </c>
      <c r="AC39" s="151">
        <f>111/113</f>
        <v>0.98230088495575218</v>
      </c>
      <c r="AD39" s="114">
        <f>AC39/AB39</f>
        <v>0.98230088495575218</v>
      </c>
      <c r="AE39" s="86" t="s">
        <v>218</v>
      </c>
      <c r="AF39" s="86" t="s">
        <v>211</v>
      </c>
      <c r="AG39" s="87" t="str">
        <f>$G$39</f>
        <v>Porcentaje de Publicación de los Procesos Contractuales del FDL y Modificaciones Contractuales Realizado</v>
      </c>
      <c r="AH39" s="88">
        <f t="shared" si="1"/>
        <v>1</v>
      </c>
      <c r="AI39" s="89">
        <f>45/45</f>
        <v>1</v>
      </c>
      <c r="AJ39" s="90">
        <f t="shared" si="6"/>
        <v>1</v>
      </c>
      <c r="AK39" s="72" t="s">
        <v>574</v>
      </c>
      <c r="AL39" s="72" t="s">
        <v>211</v>
      </c>
      <c r="AM39" s="87" t="str">
        <f>$G$39</f>
        <v>Porcentaje de Publicación de los Procesos Contractuales del FDL y Modificaciones Contractuales Realizado</v>
      </c>
      <c r="AN39" s="88">
        <f t="shared" si="2"/>
        <v>1</v>
      </c>
      <c r="AO39" s="89"/>
      <c r="AP39" s="90">
        <f t="shared" si="10"/>
        <v>0</v>
      </c>
      <c r="AQ39" s="72"/>
      <c r="AR39" s="72"/>
      <c r="AS39" s="87" t="str">
        <f>$G$39</f>
        <v>Porcentaje de Publicación de los Procesos Contractuales del FDL y Modificaciones Contractuales Realizado</v>
      </c>
      <c r="AT39" s="88">
        <f t="shared" si="3"/>
        <v>1</v>
      </c>
      <c r="AU39" s="89"/>
      <c r="AV39" s="90">
        <f t="shared" si="11"/>
        <v>0</v>
      </c>
      <c r="AW39" s="91"/>
      <c r="AX39" s="72"/>
      <c r="AY39" s="87" t="str">
        <f>$G$39</f>
        <v>Porcentaje de Publicación de los Procesos Contractuales del FDL y Modificaciones Contractuales Realizado</v>
      </c>
      <c r="AZ39" s="88">
        <f t="shared" si="4"/>
        <v>1</v>
      </c>
      <c r="BA39" s="89"/>
      <c r="BB39" s="90">
        <f t="shared" si="12"/>
        <v>0</v>
      </c>
      <c r="BC39" s="92">
        <f t="shared" si="5"/>
        <v>0</v>
      </c>
      <c r="BD39" s="93"/>
    </row>
    <row r="40" spans="1:56" ht="110.25" customHeight="1" thickBot="1" x14ac:dyDescent="0.35">
      <c r="A40" s="94">
        <v>22</v>
      </c>
      <c r="B40" s="95"/>
      <c r="C40" s="227"/>
      <c r="D40" s="224" t="s">
        <v>219</v>
      </c>
      <c r="E40" s="230">
        <v>0.02</v>
      </c>
      <c r="F40" s="207" t="s">
        <v>56</v>
      </c>
      <c r="G40" s="100" t="s">
        <v>220</v>
      </c>
      <c r="H40" s="100" t="s">
        <v>220</v>
      </c>
      <c r="I40" s="101">
        <v>1580738752</v>
      </c>
      <c r="J40" s="75" t="s">
        <v>174</v>
      </c>
      <c r="K40" s="75" t="s">
        <v>221</v>
      </c>
      <c r="L40" s="102">
        <v>0.3</v>
      </c>
      <c r="M40" s="102">
        <v>0.33</v>
      </c>
      <c r="N40" s="102">
        <v>0.33</v>
      </c>
      <c r="O40" s="102">
        <v>80</v>
      </c>
      <c r="P40" s="102">
        <f>+O40</f>
        <v>80</v>
      </c>
      <c r="Q40" s="99" t="s">
        <v>61</v>
      </c>
      <c r="R40" s="99" t="s">
        <v>222</v>
      </c>
      <c r="S40" s="99" t="s">
        <v>84</v>
      </c>
      <c r="T40" s="99" t="s">
        <v>209</v>
      </c>
      <c r="U40" s="99"/>
      <c r="V40" s="99"/>
      <c r="W40" s="99"/>
      <c r="X40" s="99"/>
      <c r="Y40" s="173"/>
      <c r="Z40" s="105"/>
      <c r="AA40" s="82" t="str">
        <f>$G$40</f>
        <v>Porcentaje de bienes de caracteristicas tecnicas uniformes de común utilización aquiridos a través del portal CCE</v>
      </c>
      <c r="AB40" s="150">
        <f t="shared" si="0"/>
        <v>0.3</v>
      </c>
      <c r="AC40" s="151">
        <f>333608106/1580738752</f>
        <v>0.21104569339994267</v>
      </c>
      <c r="AD40" s="114">
        <f>AC40/AB40</f>
        <v>0.70348564466647556</v>
      </c>
      <c r="AE40" s="86" t="s">
        <v>223</v>
      </c>
      <c r="AF40" s="86" t="s">
        <v>211</v>
      </c>
      <c r="AG40" s="87" t="str">
        <f>$G$40</f>
        <v>Porcentaje de bienes de caracteristicas tecnicas uniformes de común utilización aquiridos a través del portal CCE</v>
      </c>
      <c r="AH40" s="88">
        <f t="shared" si="1"/>
        <v>0.33</v>
      </c>
      <c r="AI40" s="418">
        <f>476786975/1580738752</f>
        <v>0.30162288005956345</v>
      </c>
      <c r="AJ40" s="90">
        <f t="shared" si="6"/>
        <v>0.91400872745322248</v>
      </c>
      <c r="AK40" s="72" t="s">
        <v>576</v>
      </c>
      <c r="AL40" s="72" t="s">
        <v>211</v>
      </c>
      <c r="AM40" s="87" t="str">
        <f>$G$40</f>
        <v>Porcentaje de bienes de caracteristicas tecnicas uniformes de común utilización aquiridos a través del portal CCE</v>
      </c>
      <c r="AN40" s="88">
        <f t="shared" si="2"/>
        <v>0.33</v>
      </c>
      <c r="AO40" s="89"/>
      <c r="AP40" s="90">
        <f t="shared" si="10"/>
        <v>0</v>
      </c>
      <c r="AQ40" s="72"/>
      <c r="AR40" s="72"/>
      <c r="AS40" s="87" t="str">
        <f>$G$40</f>
        <v>Porcentaje de bienes de caracteristicas tecnicas uniformes de común utilización aquiridos a través del portal CCE</v>
      </c>
      <c r="AT40" s="88">
        <f t="shared" si="3"/>
        <v>80</v>
      </c>
      <c r="AU40" s="89"/>
      <c r="AV40" s="90">
        <f t="shared" si="11"/>
        <v>0</v>
      </c>
      <c r="AW40" s="91"/>
      <c r="AX40" s="72"/>
      <c r="AY40" s="87" t="str">
        <f>$G$40</f>
        <v>Porcentaje de bienes de caracteristicas tecnicas uniformes de común utilización aquiridos a través del portal CCE</v>
      </c>
      <c r="AZ40" s="88">
        <f t="shared" si="4"/>
        <v>80</v>
      </c>
      <c r="BA40" s="89"/>
      <c r="BB40" s="90">
        <f t="shared" si="12"/>
        <v>0</v>
      </c>
      <c r="BC40" s="92">
        <f t="shared" si="5"/>
        <v>0</v>
      </c>
      <c r="BD40" s="93"/>
    </row>
    <row r="41" spans="1:56" ht="95.25" customHeight="1" thickBot="1" x14ac:dyDescent="0.35">
      <c r="A41" s="67">
        <v>23</v>
      </c>
      <c r="B41" s="95"/>
      <c r="C41" s="227"/>
      <c r="D41" s="224" t="s">
        <v>224</v>
      </c>
      <c r="E41" s="229">
        <v>0.01</v>
      </c>
      <c r="F41" s="207" t="s">
        <v>56</v>
      </c>
      <c r="G41" s="100" t="s">
        <v>225</v>
      </c>
      <c r="H41" s="100" t="s">
        <v>226</v>
      </c>
      <c r="I41" s="109">
        <v>1</v>
      </c>
      <c r="J41" s="75" t="s">
        <v>92</v>
      </c>
      <c r="K41" s="75" t="s">
        <v>227</v>
      </c>
      <c r="L41" s="78">
        <v>1</v>
      </c>
      <c r="M41" s="78">
        <v>1</v>
      </c>
      <c r="N41" s="78">
        <v>1</v>
      </c>
      <c r="O41" s="78">
        <v>1</v>
      </c>
      <c r="P41" s="102">
        <f>AVERAGE(L41:O41)</f>
        <v>1</v>
      </c>
      <c r="Q41" s="99" t="s">
        <v>61</v>
      </c>
      <c r="R41" s="110" t="s">
        <v>228</v>
      </c>
      <c r="S41" s="99" t="s">
        <v>217</v>
      </c>
      <c r="T41" s="110" t="s">
        <v>229</v>
      </c>
      <c r="U41" s="110"/>
      <c r="V41" s="110"/>
      <c r="W41" s="110"/>
      <c r="X41" s="110"/>
      <c r="Y41" s="111"/>
      <c r="Z41" s="112"/>
      <c r="AA41" s="82" t="str">
        <f>$G$41</f>
        <v>Porcentaje de Lineamientos Establecidos en la Directiva 12 de 2016 o Aquella que la Modifique Aplicados</v>
      </c>
      <c r="AB41" s="150">
        <f t="shared" si="0"/>
        <v>1</v>
      </c>
      <c r="AC41" s="151">
        <v>1</v>
      </c>
      <c r="AD41" s="114">
        <f>AC41/AB41</f>
        <v>1</v>
      </c>
      <c r="AE41" s="86" t="s">
        <v>230</v>
      </c>
      <c r="AF41" s="86" t="s">
        <v>231</v>
      </c>
      <c r="AG41" s="87" t="str">
        <f>$G$41</f>
        <v>Porcentaje de Lineamientos Establecidos en la Directiva 12 de 2016 o Aquella que la Modifique Aplicados</v>
      </c>
      <c r="AH41" s="88">
        <f t="shared" si="1"/>
        <v>1</v>
      </c>
      <c r="AI41" s="89">
        <f>2/2</f>
        <v>1</v>
      </c>
      <c r="AJ41" s="90">
        <f t="shared" si="6"/>
        <v>1</v>
      </c>
      <c r="AK41" s="72" t="s">
        <v>577</v>
      </c>
      <c r="AL41" s="72" t="s">
        <v>231</v>
      </c>
      <c r="AM41" s="87" t="str">
        <f>$G$41</f>
        <v>Porcentaje de Lineamientos Establecidos en la Directiva 12 de 2016 o Aquella que la Modifique Aplicados</v>
      </c>
      <c r="AN41" s="88">
        <f t="shared" si="2"/>
        <v>1</v>
      </c>
      <c r="AO41" s="89"/>
      <c r="AP41" s="90">
        <f t="shared" si="10"/>
        <v>0</v>
      </c>
      <c r="AQ41" s="72"/>
      <c r="AR41" s="72"/>
      <c r="AS41" s="87" t="str">
        <f>$G$41</f>
        <v>Porcentaje de Lineamientos Establecidos en la Directiva 12 de 2016 o Aquella que la Modifique Aplicados</v>
      </c>
      <c r="AT41" s="88">
        <f t="shared" si="3"/>
        <v>1</v>
      </c>
      <c r="AU41" s="89"/>
      <c r="AV41" s="90">
        <f t="shared" si="11"/>
        <v>0</v>
      </c>
      <c r="AW41" s="91"/>
      <c r="AX41" s="72"/>
      <c r="AY41" s="87" t="str">
        <f>$G$41</f>
        <v>Porcentaje de Lineamientos Establecidos en la Directiva 12 de 2016 o Aquella que la Modifique Aplicados</v>
      </c>
      <c r="AZ41" s="88">
        <f t="shared" si="4"/>
        <v>1</v>
      </c>
      <c r="BA41" s="89"/>
      <c r="BB41" s="90">
        <f t="shared" si="12"/>
        <v>0</v>
      </c>
      <c r="BC41" s="92">
        <f t="shared" si="5"/>
        <v>0</v>
      </c>
      <c r="BD41" s="93"/>
    </row>
    <row r="42" spans="1:56" s="197" customFormat="1" ht="93.75" customHeight="1" thickBot="1" x14ac:dyDescent="0.35">
      <c r="A42" s="198">
        <v>24</v>
      </c>
      <c r="B42" s="182"/>
      <c r="C42" s="231"/>
      <c r="D42" s="232" t="s">
        <v>232</v>
      </c>
      <c r="E42" s="199">
        <v>0.01</v>
      </c>
      <c r="F42" s="200" t="s">
        <v>56</v>
      </c>
      <c r="G42" s="233" t="s">
        <v>233</v>
      </c>
      <c r="H42" s="200" t="s">
        <v>234</v>
      </c>
      <c r="I42" s="200" t="s">
        <v>167</v>
      </c>
      <c r="J42" s="200" t="s">
        <v>71</v>
      </c>
      <c r="K42" s="200" t="s">
        <v>235</v>
      </c>
      <c r="L42" s="217"/>
      <c r="M42" s="217">
        <v>1</v>
      </c>
      <c r="N42" s="217">
        <v>1</v>
      </c>
      <c r="O42" s="217">
        <v>1</v>
      </c>
      <c r="P42" s="217">
        <v>1</v>
      </c>
      <c r="Q42" s="200" t="s">
        <v>61</v>
      </c>
      <c r="R42" s="192" t="s">
        <v>236</v>
      </c>
      <c r="S42" s="192" t="s">
        <v>237</v>
      </c>
      <c r="T42" s="192" t="s">
        <v>236</v>
      </c>
      <c r="U42" s="192" t="s">
        <v>127</v>
      </c>
      <c r="V42" s="234"/>
      <c r="W42" s="234"/>
      <c r="X42" s="234"/>
      <c r="Y42" s="111"/>
      <c r="Z42" s="235"/>
      <c r="AA42" s="82" t="str">
        <f>$G$42</f>
        <v>Porcentaje de Ejecución del Plan de Implementación del SIPSE Local</v>
      </c>
      <c r="AB42" s="150">
        <f t="shared" si="0"/>
        <v>0</v>
      </c>
      <c r="AC42" s="113" t="s">
        <v>162</v>
      </c>
      <c r="AD42" s="113" t="s">
        <v>162</v>
      </c>
      <c r="AE42" s="113" t="s">
        <v>162</v>
      </c>
      <c r="AF42" s="113" t="s">
        <v>162</v>
      </c>
      <c r="AG42" s="82" t="str">
        <f>$G$42</f>
        <v>Porcentaje de Ejecución del Plan de Implementación del SIPSE Local</v>
      </c>
      <c r="AH42" s="83">
        <f t="shared" si="1"/>
        <v>1</v>
      </c>
      <c r="AI42" s="236"/>
      <c r="AJ42" s="85">
        <f t="shared" si="6"/>
        <v>0</v>
      </c>
      <c r="AK42" s="237"/>
      <c r="AL42" s="237"/>
      <c r="AM42" s="82" t="str">
        <f>$G$42</f>
        <v>Porcentaje de Ejecución del Plan de Implementación del SIPSE Local</v>
      </c>
      <c r="AN42" s="83">
        <f t="shared" si="2"/>
        <v>1</v>
      </c>
      <c r="AO42" s="236"/>
      <c r="AP42" s="85">
        <f t="shared" si="10"/>
        <v>0</v>
      </c>
      <c r="AQ42" s="237"/>
      <c r="AR42" s="237"/>
      <c r="AS42" s="82" t="str">
        <f>$G$42</f>
        <v>Porcentaje de Ejecución del Plan de Implementación del SIPSE Local</v>
      </c>
      <c r="AT42" s="83">
        <f t="shared" si="3"/>
        <v>1</v>
      </c>
      <c r="AU42" s="236"/>
      <c r="AV42" s="85">
        <f t="shared" si="11"/>
        <v>0</v>
      </c>
      <c r="AW42" s="238"/>
      <c r="AX42" s="237"/>
      <c r="AY42" s="82" t="str">
        <f>$G$42</f>
        <v>Porcentaje de Ejecución del Plan de Implementación del SIPSE Local</v>
      </c>
      <c r="AZ42" s="83">
        <f t="shared" si="4"/>
        <v>1</v>
      </c>
      <c r="BA42" s="236"/>
      <c r="BB42" s="85">
        <f t="shared" si="12"/>
        <v>0</v>
      </c>
      <c r="BC42" s="195">
        <f t="shared" si="5"/>
        <v>0</v>
      </c>
      <c r="BD42" s="239"/>
    </row>
    <row r="43" spans="1:56" s="197" customFormat="1" ht="129" customHeight="1" thickBot="1" x14ac:dyDescent="0.35">
      <c r="A43" s="181">
        <v>25</v>
      </c>
      <c r="B43" s="182"/>
      <c r="C43" s="240"/>
      <c r="D43" s="241" t="s">
        <v>238</v>
      </c>
      <c r="E43" s="242">
        <v>0.02</v>
      </c>
      <c r="F43" s="243" t="s">
        <v>56</v>
      </c>
      <c r="G43" s="244" t="s">
        <v>239</v>
      </c>
      <c r="H43" s="203" t="s">
        <v>240</v>
      </c>
      <c r="I43" s="245">
        <v>1</v>
      </c>
      <c r="J43" s="237" t="s">
        <v>59</v>
      </c>
      <c r="K43" s="237" t="s">
        <v>241</v>
      </c>
      <c r="L43" s="78">
        <v>1</v>
      </c>
      <c r="M43" s="78">
        <v>1</v>
      </c>
      <c r="N43" s="78">
        <v>1</v>
      </c>
      <c r="O43" s="78">
        <v>1</v>
      </c>
      <c r="P43" s="102">
        <f>AVERAGE(L43:O43)</f>
        <v>1</v>
      </c>
      <c r="Q43" s="203" t="s">
        <v>61</v>
      </c>
      <c r="R43" s="203"/>
      <c r="S43" s="203"/>
      <c r="T43" s="203"/>
      <c r="U43" s="203"/>
      <c r="V43" s="203"/>
      <c r="W43" s="203"/>
      <c r="X43" s="203"/>
      <c r="Y43" s="104"/>
      <c r="Z43" s="204"/>
      <c r="AA43" s="82" t="str">
        <f>$G$43</f>
        <v>Porcentaje de asistencia a las jornadas programadas por la Dirección Financiera de la SDG</v>
      </c>
      <c r="AB43" s="150">
        <f t="shared" si="0"/>
        <v>1</v>
      </c>
      <c r="AC43" s="246">
        <v>1</v>
      </c>
      <c r="AD43" s="114">
        <v>1</v>
      </c>
      <c r="AE43" s="247" t="s">
        <v>242</v>
      </c>
      <c r="AF43" s="115" t="s">
        <v>243</v>
      </c>
      <c r="AG43" s="82" t="str">
        <f>$G$43</f>
        <v>Porcentaje de asistencia a las jornadas programadas por la Dirección Financiera de la SDG</v>
      </c>
      <c r="AH43" s="83">
        <f t="shared" si="1"/>
        <v>1</v>
      </c>
      <c r="AI43" s="248"/>
      <c r="AJ43" s="85">
        <f t="shared" si="6"/>
        <v>0</v>
      </c>
      <c r="AK43" s="203"/>
      <c r="AL43" s="203"/>
      <c r="AM43" s="82" t="str">
        <f>$G$43</f>
        <v>Porcentaje de asistencia a las jornadas programadas por la Dirección Financiera de la SDG</v>
      </c>
      <c r="AN43" s="83">
        <f t="shared" si="2"/>
        <v>1</v>
      </c>
      <c r="AO43" s="248"/>
      <c r="AP43" s="85">
        <f t="shared" si="10"/>
        <v>0</v>
      </c>
      <c r="AQ43" s="203"/>
      <c r="AR43" s="203"/>
      <c r="AS43" s="82" t="str">
        <f>$G$43</f>
        <v>Porcentaje de asistencia a las jornadas programadas por la Dirección Financiera de la SDG</v>
      </c>
      <c r="AT43" s="83">
        <f t="shared" si="3"/>
        <v>1</v>
      </c>
      <c r="AU43" s="248"/>
      <c r="AV43" s="85">
        <f t="shared" si="11"/>
        <v>0</v>
      </c>
      <c r="AW43" s="104"/>
      <c r="AX43" s="203"/>
      <c r="AY43" s="82" t="str">
        <f>$G$43</f>
        <v>Porcentaje de asistencia a las jornadas programadas por la Dirección Financiera de la SDG</v>
      </c>
      <c r="AZ43" s="83">
        <f t="shared" si="4"/>
        <v>1</v>
      </c>
      <c r="BA43" s="248"/>
      <c r="BB43" s="85">
        <f t="shared" si="12"/>
        <v>0</v>
      </c>
      <c r="BC43" s="195">
        <f t="shared" si="5"/>
        <v>0</v>
      </c>
      <c r="BD43" s="104"/>
    </row>
    <row r="44" spans="1:56" ht="160.5" customHeight="1" thickBot="1" x14ac:dyDescent="0.35">
      <c r="A44" s="94">
        <v>26</v>
      </c>
      <c r="B44" s="95"/>
      <c r="C44" s="249"/>
      <c r="D44" s="250" t="s">
        <v>244</v>
      </c>
      <c r="E44" s="98">
        <v>0.01</v>
      </c>
      <c r="F44" s="99" t="s">
        <v>68</v>
      </c>
      <c r="G44" s="208" t="s">
        <v>245</v>
      </c>
      <c r="H44" s="99" t="s">
        <v>246</v>
      </c>
      <c r="I44" s="101">
        <v>1</v>
      </c>
      <c r="J44" s="75" t="s">
        <v>92</v>
      </c>
      <c r="K44" s="75" t="s">
        <v>247</v>
      </c>
      <c r="L44" s="78">
        <v>1</v>
      </c>
      <c r="M44" s="78">
        <v>1</v>
      </c>
      <c r="N44" s="78">
        <v>1</v>
      </c>
      <c r="O44" s="78">
        <v>1</v>
      </c>
      <c r="P44" s="102">
        <f>AVERAGE(L44:O44)</f>
        <v>1</v>
      </c>
      <c r="Q44" s="99" t="s">
        <v>61</v>
      </c>
      <c r="R44" s="110"/>
      <c r="S44" s="110"/>
      <c r="T44" s="110"/>
      <c r="U44" s="110"/>
      <c r="V44" s="110"/>
      <c r="W44" s="110"/>
      <c r="X44" s="110"/>
      <c r="Y44" s="111"/>
      <c r="Z44" s="112"/>
      <c r="AA44" s="82" t="str">
        <f>$G$44</f>
        <v>Porcentaje de reporte de información insumo para contabilidad</v>
      </c>
      <c r="AB44" s="150">
        <f t="shared" si="0"/>
        <v>1</v>
      </c>
      <c r="AC44" s="251">
        <v>0.47</v>
      </c>
      <c r="AD44" s="114">
        <f>IF(AB44=0,IF(AC44=0,0,1),AC44/AB44)</f>
        <v>0.47</v>
      </c>
      <c r="AE44" s="252" t="s">
        <v>248</v>
      </c>
      <c r="AF44" s="252" t="s">
        <v>249</v>
      </c>
      <c r="AG44" s="87" t="str">
        <f>$G$44</f>
        <v>Porcentaje de reporte de información insumo para contabilidad</v>
      </c>
      <c r="AH44" s="88">
        <f t="shared" si="1"/>
        <v>1</v>
      </c>
      <c r="AI44" s="253">
        <v>63.3</v>
      </c>
      <c r="AJ44" s="90">
        <f t="shared" si="6"/>
        <v>63.3</v>
      </c>
      <c r="AK44" s="357" t="s">
        <v>578</v>
      </c>
      <c r="AL44" s="357" t="s">
        <v>249</v>
      </c>
      <c r="AM44" s="87" t="str">
        <f>$G$44</f>
        <v>Porcentaje de reporte de información insumo para contabilidad</v>
      </c>
      <c r="AN44" s="88">
        <f t="shared" si="2"/>
        <v>1</v>
      </c>
      <c r="AO44" s="253"/>
      <c r="AP44" s="90">
        <f t="shared" si="10"/>
        <v>0</v>
      </c>
      <c r="AQ44" s="110"/>
      <c r="AR44" s="110"/>
      <c r="AS44" s="87" t="str">
        <f>$G$44</f>
        <v>Porcentaje de reporte de información insumo para contabilidad</v>
      </c>
      <c r="AT44" s="88">
        <f t="shared" si="3"/>
        <v>1</v>
      </c>
      <c r="AU44" s="253"/>
      <c r="AV44" s="90">
        <f t="shared" si="11"/>
        <v>0</v>
      </c>
      <c r="AW44" s="254"/>
      <c r="AX44" s="110"/>
      <c r="AY44" s="87" t="str">
        <f>$G$44</f>
        <v>Porcentaje de reporte de información insumo para contabilidad</v>
      </c>
      <c r="AZ44" s="88">
        <f t="shared" si="4"/>
        <v>1</v>
      </c>
      <c r="BA44" s="253"/>
      <c r="BB44" s="90">
        <f t="shared" si="12"/>
        <v>0</v>
      </c>
      <c r="BC44" s="92">
        <f t="shared" si="5"/>
        <v>0</v>
      </c>
      <c r="BD44" s="254"/>
    </row>
    <row r="45" spans="1:56" s="144" customFormat="1" ht="51" customHeight="1" thickBot="1" x14ac:dyDescent="0.25">
      <c r="A45" s="255"/>
      <c r="B45" s="95"/>
      <c r="C45" s="249"/>
      <c r="D45" s="256" t="s">
        <v>87</v>
      </c>
      <c r="E45" s="153">
        <v>0.17</v>
      </c>
      <c r="F45" s="257"/>
      <c r="G45" s="258"/>
      <c r="H45" s="258"/>
      <c r="I45" s="259"/>
      <c r="J45" s="127"/>
      <c r="K45" s="127"/>
      <c r="L45" s="260"/>
      <c r="M45" s="260"/>
      <c r="N45" s="260"/>
      <c r="O45" s="260"/>
      <c r="P45" s="260"/>
      <c r="Q45" s="127"/>
      <c r="R45" s="127"/>
      <c r="S45" s="127"/>
      <c r="T45" s="127"/>
      <c r="U45" s="127"/>
      <c r="V45" s="127"/>
      <c r="W45" s="127"/>
      <c r="X45" s="127"/>
      <c r="Y45" s="261"/>
      <c r="Z45" s="262"/>
      <c r="AA45" s="263"/>
      <c r="AB45" s="133"/>
      <c r="AC45" s="264"/>
      <c r="AD45" s="135"/>
      <c r="AE45" s="265"/>
      <c r="AF45" s="265"/>
      <c r="AG45" s="266"/>
      <c r="AH45" s="138"/>
      <c r="AI45" s="267"/>
      <c r="AJ45" s="140"/>
      <c r="AK45" s="127"/>
      <c r="AL45" s="127"/>
      <c r="AM45" s="266"/>
      <c r="AN45" s="138"/>
      <c r="AO45" s="267"/>
      <c r="AP45" s="140"/>
      <c r="AQ45" s="127"/>
      <c r="AR45" s="127"/>
      <c r="AS45" s="266"/>
      <c r="AT45" s="138"/>
      <c r="AU45" s="267"/>
      <c r="AV45" s="140"/>
      <c r="AW45" s="268"/>
      <c r="AX45" s="127"/>
      <c r="AY45" s="266"/>
      <c r="AZ45" s="138"/>
      <c r="BA45" s="267"/>
      <c r="BB45" s="140"/>
      <c r="BC45" s="142"/>
      <c r="BD45" s="269"/>
    </row>
    <row r="46" spans="1:56" ht="93.75" customHeight="1" thickBot="1" x14ac:dyDescent="0.35">
      <c r="A46" s="67">
        <v>27</v>
      </c>
      <c r="B46" s="95"/>
      <c r="C46" s="270" t="s">
        <v>250</v>
      </c>
      <c r="D46" s="271" t="s">
        <v>251</v>
      </c>
      <c r="E46" s="1">
        <v>1</v>
      </c>
      <c r="F46" s="75" t="s">
        <v>56</v>
      </c>
      <c r="G46" s="272" t="s">
        <v>252</v>
      </c>
      <c r="H46" s="273" t="s">
        <v>253</v>
      </c>
      <c r="I46" s="274">
        <v>1</v>
      </c>
      <c r="J46" s="75" t="s">
        <v>92</v>
      </c>
      <c r="K46" s="75" t="s">
        <v>254</v>
      </c>
      <c r="L46" s="275">
        <v>1</v>
      </c>
      <c r="M46" s="275">
        <v>1</v>
      </c>
      <c r="N46" s="275">
        <v>1</v>
      </c>
      <c r="O46" s="275">
        <v>1</v>
      </c>
      <c r="P46" s="275">
        <f>AVERAGE(L46:O46)</f>
        <v>1</v>
      </c>
      <c r="Q46" s="75" t="s">
        <v>61</v>
      </c>
      <c r="R46" s="75" t="s">
        <v>567</v>
      </c>
      <c r="S46" s="75" t="s">
        <v>255</v>
      </c>
      <c r="T46" s="75"/>
      <c r="U46" s="75"/>
      <c r="V46" s="75"/>
      <c r="W46" s="75"/>
      <c r="X46" s="75"/>
      <c r="Y46" s="238"/>
      <c r="Z46" s="276"/>
      <c r="AA46" s="82" t="str">
        <f>$G$46</f>
        <v>Porcentaje de Requerimientos Asignados a la Alcaldia Local Respondidos</v>
      </c>
      <c r="AB46" s="150">
        <f t="shared" si="0"/>
        <v>1</v>
      </c>
      <c r="AC46" s="113">
        <f>220/501</f>
        <v>0.43912175648702595</v>
      </c>
      <c r="AD46" s="114">
        <f>IF(AB46=0,IF(AC46=0,0,1),AC46/AB46)</f>
        <v>0.43912175648702595</v>
      </c>
      <c r="AE46" s="115" t="s">
        <v>256</v>
      </c>
      <c r="AF46" s="115" t="s">
        <v>257</v>
      </c>
      <c r="AG46" s="87" t="str">
        <f>$G$46</f>
        <v>Porcentaje de Requerimientos Asignados a la Alcaldia Local Respondidos</v>
      </c>
      <c r="AH46" s="88">
        <f t="shared" si="1"/>
        <v>1</v>
      </c>
      <c r="AI46" s="116">
        <f>405/833</f>
        <v>0.48619447779111646</v>
      </c>
      <c r="AJ46" s="90">
        <f>AI46/AH46</f>
        <v>0.48619447779111646</v>
      </c>
      <c r="AK46" s="272" t="s">
        <v>568</v>
      </c>
      <c r="AL46" s="75" t="s">
        <v>569</v>
      </c>
      <c r="AM46" s="87" t="str">
        <f>$G$46</f>
        <v>Porcentaje de Requerimientos Asignados a la Alcaldia Local Respondidos</v>
      </c>
      <c r="AN46" s="88">
        <f t="shared" si="2"/>
        <v>1</v>
      </c>
      <c r="AO46" s="116"/>
      <c r="AP46" s="90">
        <f>AO46/AN46</f>
        <v>0</v>
      </c>
      <c r="AQ46" s="75"/>
      <c r="AR46" s="75"/>
      <c r="AS46" s="87" t="str">
        <f>$G$46</f>
        <v>Porcentaje de Requerimientos Asignados a la Alcaldia Local Respondidos</v>
      </c>
      <c r="AT46" s="88">
        <f t="shared" si="3"/>
        <v>1</v>
      </c>
      <c r="AU46" s="116"/>
      <c r="AV46" s="90">
        <f>AU46/AT46</f>
        <v>0</v>
      </c>
      <c r="AW46" s="117"/>
      <c r="AX46" s="75"/>
      <c r="AY46" s="87" t="str">
        <f>$G$46</f>
        <v>Porcentaje de Requerimientos Asignados a la Alcaldia Local Respondidos</v>
      </c>
      <c r="AZ46" s="88">
        <f t="shared" si="4"/>
        <v>1</v>
      </c>
      <c r="BA46" s="116"/>
      <c r="BB46" s="90">
        <f>BA46/AZ46</f>
        <v>0</v>
      </c>
      <c r="BC46" s="92">
        <f t="shared" si="5"/>
        <v>0</v>
      </c>
      <c r="BD46" s="118"/>
    </row>
    <row r="47" spans="1:56" s="144" customFormat="1" ht="37.5" customHeight="1" thickBot="1" x14ac:dyDescent="0.25">
      <c r="A47" s="277"/>
      <c r="B47" s="95"/>
      <c r="C47" s="278"/>
      <c r="D47" s="279" t="s">
        <v>87</v>
      </c>
      <c r="E47" s="280">
        <v>7.0000000000000007E-2</v>
      </c>
      <c r="F47" s="129"/>
      <c r="G47" s="281"/>
      <c r="H47" s="281"/>
      <c r="I47" s="126"/>
      <c r="J47" s="127"/>
      <c r="K47" s="127"/>
      <c r="L47" s="128"/>
      <c r="M47" s="128"/>
      <c r="N47" s="128"/>
      <c r="O47" s="128"/>
      <c r="P47" s="128"/>
      <c r="Q47" s="129"/>
      <c r="R47" s="129"/>
      <c r="S47" s="129"/>
      <c r="T47" s="129"/>
      <c r="U47" s="129"/>
      <c r="V47" s="129"/>
      <c r="W47" s="129"/>
      <c r="X47" s="129"/>
      <c r="Y47" s="130"/>
      <c r="Z47" s="131"/>
      <c r="AA47" s="263"/>
      <c r="AB47" s="133"/>
      <c r="AC47" s="134"/>
      <c r="AD47" s="135"/>
      <c r="AE47" s="136"/>
      <c r="AF47" s="136"/>
      <c r="AG47" s="266"/>
      <c r="AH47" s="138"/>
      <c r="AI47" s="139"/>
      <c r="AJ47" s="140"/>
      <c r="AK47" s="129"/>
      <c r="AL47" s="129"/>
      <c r="AM47" s="266"/>
      <c r="AN47" s="138"/>
      <c r="AO47" s="139"/>
      <c r="AP47" s="140"/>
      <c r="AQ47" s="129"/>
      <c r="AR47" s="129"/>
      <c r="AS47" s="266"/>
      <c r="AT47" s="138"/>
      <c r="AU47" s="139"/>
      <c r="AV47" s="140"/>
      <c r="AW47" s="141"/>
      <c r="AX47" s="129"/>
      <c r="AY47" s="266"/>
      <c r="AZ47" s="138"/>
      <c r="BA47" s="139"/>
      <c r="BB47" s="140"/>
      <c r="BC47" s="142"/>
      <c r="BD47" s="143"/>
    </row>
    <row r="48" spans="1:56" s="197" customFormat="1" ht="177.75" customHeight="1" thickBot="1" x14ac:dyDescent="0.35">
      <c r="A48" s="181">
        <v>28</v>
      </c>
      <c r="B48" s="182"/>
      <c r="C48" s="282" t="s">
        <v>258</v>
      </c>
      <c r="D48" s="283" t="s">
        <v>259</v>
      </c>
      <c r="E48" s="284">
        <v>0.05</v>
      </c>
      <c r="F48" s="285" t="s">
        <v>68</v>
      </c>
      <c r="G48" s="286" t="s">
        <v>260</v>
      </c>
      <c r="H48" s="286" t="s">
        <v>261</v>
      </c>
      <c r="I48" s="285">
        <v>1523</v>
      </c>
      <c r="J48" s="287" t="s">
        <v>71</v>
      </c>
      <c r="K48" s="287" t="s">
        <v>262</v>
      </c>
      <c r="L48" s="285"/>
      <c r="M48" s="285"/>
      <c r="N48" s="288" t="s">
        <v>263</v>
      </c>
      <c r="O48" s="288" t="s">
        <v>264</v>
      </c>
      <c r="P48" s="288">
        <v>1</v>
      </c>
      <c r="Q48" s="285" t="s">
        <v>61</v>
      </c>
      <c r="R48" s="289" t="s">
        <v>265</v>
      </c>
      <c r="S48" s="289" t="s">
        <v>266</v>
      </c>
      <c r="T48" s="290" t="s">
        <v>267</v>
      </c>
      <c r="U48" s="290" t="s">
        <v>127</v>
      </c>
      <c r="V48" s="82"/>
      <c r="W48" s="82"/>
      <c r="X48" s="82"/>
      <c r="Y48" s="80"/>
      <c r="Z48" s="193"/>
      <c r="AA48" s="82" t="str">
        <f>$G$48</f>
        <v>TRD de contratos aplicada para la serie de contratos en la alcaldía local para la documentación producida entre el 29 de diciembre de 2006 al 29 de septiembre de 2016</v>
      </c>
      <c r="AB48" s="174">
        <f t="shared" si="0"/>
        <v>0</v>
      </c>
      <c r="AC48" s="84" t="s">
        <v>162</v>
      </c>
      <c r="AD48" s="84" t="s">
        <v>162</v>
      </c>
      <c r="AE48" s="84" t="s">
        <v>162</v>
      </c>
      <c r="AF48" s="84" t="s">
        <v>162</v>
      </c>
      <c r="AG48" s="82" t="str">
        <f>$G$48</f>
        <v>TRD de contratos aplicada para la serie de contratos en la alcaldía local para la documentación producida entre el 29 de diciembre de 2006 al 29 de septiembre de 2016</v>
      </c>
      <c r="AH48" s="174">
        <f t="shared" si="1"/>
        <v>0</v>
      </c>
      <c r="AI48" s="174"/>
      <c r="AJ48" s="85" t="e">
        <f>AI48/AH48</f>
        <v>#DIV/0!</v>
      </c>
      <c r="AK48" s="82"/>
      <c r="AL48" s="82"/>
      <c r="AM48" s="82" t="str">
        <f>$G$48</f>
        <v>TRD de contratos aplicada para la serie de contratos en la alcaldía local para la documentación producida entre el 29 de diciembre de 2006 al 29 de septiembre de 2016</v>
      </c>
      <c r="AN48" s="174" t="str">
        <f t="shared" si="2"/>
        <v>50% (762)</v>
      </c>
      <c r="AO48" s="174"/>
      <c r="AP48" s="85" t="e">
        <f>AO48/AN48</f>
        <v>#VALUE!</v>
      </c>
      <c r="AQ48" s="82"/>
      <c r="AR48" s="82"/>
      <c r="AS48" s="82" t="str">
        <f>$G$48</f>
        <v>TRD de contratos aplicada para la serie de contratos en la alcaldía local para la documentación producida entre el 29 de diciembre de 2006 al 29 de septiembre de 2016</v>
      </c>
      <c r="AT48" s="174" t="str">
        <f t="shared" si="3"/>
        <v>50%(761)</v>
      </c>
      <c r="AU48" s="174"/>
      <c r="AV48" s="85" t="e">
        <f>AU48/AT48</f>
        <v>#VALUE!</v>
      </c>
      <c r="AW48" s="80"/>
      <c r="AX48" s="82"/>
      <c r="AY48" s="82" t="str">
        <f>$G$48</f>
        <v>TRD de contratos aplicada para la serie de contratos en la alcaldía local para la documentación producida entre el 29 de diciembre de 2006 al 29 de septiembre de 2016</v>
      </c>
      <c r="AZ48" s="174">
        <f t="shared" si="4"/>
        <v>1</v>
      </c>
      <c r="BA48" s="174"/>
      <c r="BB48" s="85">
        <f>BA48/AZ48</f>
        <v>0</v>
      </c>
      <c r="BC48" s="195">
        <f t="shared" si="5"/>
        <v>0</v>
      </c>
      <c r="BD48" s="196"/>
    </row>
    <row r="49" spans="1:62" s="301" customFormat="1" ht="42" customHeight="1" thickBot="1" x14ac:dyDescent="0.25">
      <c r="A49" s="291"/>
      <c r="B49" s="182"/>
      <c r="C49" s="292"/>
      <c r="D49" s="293" t="s">
        <v>87</v>
      </c>
      <c r="E49" s="294">
        <v>0.05</v>
      </c>
      <c r="F49" s="295"/>
      <c r="G49" s="265"/>
      <c r="H49" s="265"/>
      <c r="I49" s="296"/>
      <c r="J49" s="295"/>
      <c r="K49" s="295"/>
      <c r="L49" s="296"/>
      <c r="M49" s="296"/>
      <c r="N49" s="296"/>
      <c r="O49" s="296"/>
      <c r="P49" s="296"/>
      <c r="Q49" s="295"/>
      <c r="R49" s="295"/>
      <c r="S49" s="295"/>
      <c r="T49" s="295"/>
      <c r="U49" s="295"/>
      <c r="V49" s="295"/>
      <c r="W49" s="295"/>
      <c r="X49" s="295"/>
      <c r="Y49" s="261"/>
      <c r="Z49" s="297"/>
      <c r="AA49" s="263"/>
      <c r="AB49" s="133"/>
      <c r="AC49" s="264"/>
      <c r="AD49" s="135"/>
      <c r="AE49" s="265"/>
      <c r="AF49" s="265"/>
      <c r="AG49" s="263"/>
      <c r="AH49" s="133"/>
      <c r="AI49" s="298"/>
      <c r="AJ49" s="135"/>
      <c r="AK49" s="295"/>
      <c r="AL49" s="295"/>
      <c r="AM49" s="263"/>
      <c r="AN49" s="133"/>
      <c r="AO49" s="298"/>
      <c r="AP49" s="135"/>
      <c r="AQ49" s="295"/>
      <c r="AR49" s="295"/>
      <c r="AS49" s="263"/>
      <c r="AT49" s="133"/>
      <c r="AU49" s="298"/>
      <c r="AV49" s="135"/>
      <c r="AW49" s="261"/>
      <c r="AX49" s="295"/>
      <c r="AY49" s="263"/>
      <c r="AZ49" s="133"/>
      <c r="BA49" s="298"/>
      <c r="BB49" s="135"/>
      <c r="BC49" s="299"/>
      <c r="BD49" s="300"/>
    </row>
    <row r="50" spans="1:62" s="197" customFormat="1" ht="93.75" customHeight="1" thickBot="1" x14ac:dyDescent="0.35">
      <c r="A50" s="181">
        <v>31</v>
      </c>
      <c r="B50" s="182"/>
      <c r="C50" s="302" t="s">
        <v>268</v>
      </c>
      <c r="D50" s="283" t="s">
        <v>269</v>
      </c>
      <c r="E50" s="284">
        <v>0.05</v>
      </c>
      <c r="F50" s="287" t="s">
        <v>56</v>
      </c>
      <c r="G50" s="303" t="s">
        <v>270</v>
      </c>
      <c r="H50" s="287" t="s">
        <v>271</v>
      </c>
      <c r="I50" s="287" t="s">
        <v>167</v>
      </c>
      <c r="J50" s="287" t="s">
        <v>92</v>
      </c>
      <c r="K50" s="287" t="s">
        <v>272</v>
      </c>
      <c r="L50" s="304"/>
      <c r="M50" s="304"/>
      <c r="N50" s="304">
        <v>1</v>
      </c>
      <c r="O50" s="304">
        <v>1</v>
      </c>
      <c r="P50" s="304">
        <v>1</v>
      </c>
      <c r="Q50" s="287" t="s">
        <v>61</v>
      </c>
      <c r="R50" s="290" t="s">
        <v>273</v>
      </c>
      <c r="S50" s="290" t="s">
        <v>274</v>
      </c>
      <c r="T50" s="290" t="s">
        <v>275</v>
      </c>
      <c r="U50" s="290" t="s">
        <v>127</v>
      </c>
      <c r="V50" s="237"/>
      <c r="W50" s="237"/>
      <c r="X50" s="237"/>
      <c r="Y50" s="238"/>
      <c r="Z50" s="305"/>
      <c r="AA50" s="82" t="str">
        <f>$G$50</f>
        <v>Porcentaje del lineamientos de gestión de TIC Impartidas por la DTI del nivel central Cumplidas</v>
      </c>
      <c r="AB50" s="150">
        <f t="shared" si="0"/>
        <v>0</v>
      </c>
      <c r="AC50" s="84" t="s">
        <v>162</v>
      </c>
      <c r="AD50" s="84" t="s">
        <v>162</v>
      </c>
      <c r="AE50" s="84" t="s">
        <v>162</v>
      </c>
      <c r="AF50" s="84" t="s">
        <v>162</v>
      </c>
      <c r="AG50" s="82" t="str">
        <f>$G$50</f>
        <v>Porcentaje del lineamientos de gestión de TIC Impartidas por la DTI del nivel central Cumplidas</v>
      </c>
      <c r="AH50" s="83">
        <f t="shared" si="1"/>
        <v>0</v>
      </c>
      <c r="AI50" s="306"/>
      <c r="AJ50" s="85" t="e">
        <f>AI50/AH50</f>
        <v>#DIV/0!</v>
      </c>
      <c r="AK50" s="237"/>
      <c r="AL50" s="237"/>
      <c r="AM50" s="82" t="str">
        <f>$G$50</f>
        <v>Porcentaje del lineamientos de gestión de TIC Impartidas por la DTI del nivel central Cumplidas</v>
      </c>
      <c r="AN50" s="83">
        <f t="shared" si="2"/>
        <v>1</v>
      </c>
      <c r="AO50" s="306"/>
      <c r="AP50" s="85">
        <f>AO50/AN50</f>
        <v>0</v>
      </c>
      <c r="AQ50" s="237"/>
      <c r="AR50" s="237"/>
      <c r="AS50" s="82" t="str">
        <f>$G$50</f>
        <v>Porcentaje del lineamientos de gestión de TIC Impartidas por la DTI del nivel central Cumplidas</v>
      </c>
      <c r="AT50" s="83">
        <f t="shared" si="3"/>
        <v>1</v>
      </c>
      <c r="AU50" s="306"/>
      <c r="AV50" s="85">
        <f>AU50/AT50</f>
        <v>0</v>
      </c>
      <c r="AW50" s="238"/>
      <c r="AX50" s="237"/>
      <c r="AY50" s="82" t="str">
        <f>$G$50</f>
        <v>Porcentaje del lineamientos de gestión de TIC Impartidas por la DTI del nivel central Cumplidas</v>
      </c>
      <c r="AZ50" s="83">
        <f t="shared" si="4"/>
        <v>1</v>
      </c>
      <c r="BA50" s="306"/>
      <c r="BB50" s="85">
        <f>BA50/AZ50</f>
        <v>0</v>
      </c>
      <c r="BC50" s="195">
        <f t="shared" si="5"/>
        <v>0</v>
      </c>
      <c r="BD50" s="239"/>
    </row>
    <row r="51" spans="1:62" s="301" customFormat="1" ht="42.75" customHeight="1" thickBot="1" x14ac:dyDescent="0.25">
      <c r="A51" s="307"/>
      <c r="B51" s="308"/>
      <c r="C51" s="309"/>
      <c r="D51" s="310" t="s">
        <v>87</v>
      </c>
      <c r="E51" s="294">
        <v>0.05</v>
      </c>
      <c r="F51" s="311"/>
      <c r="G51" s="265"/>
      <c r="H51" s="295"/>
      <c r="I51" s="296"/>
      <c r="J51" s="295"/>
      <c r="K51" s="295"/>
      <c r="L51" s="296"/>
      <c r="M51" s="296"/>
      <c r="N51" s="296"/>
      <c r="O51" s="296"/>
      <c r="P51" s="296"/>
      <c r="Q51" s="295"/>
      <c r="R51" s="295"/>
      <c r="S51" s="295"/>
      <c r="T51" s="295"/>
      <c r="U51" s="295"/>
      <c r="V51" s="295"/>
      <c r="W51" s="295"/>
      <c r="X51" s="295"/>
      <c r="Y51" s="261"/>
      <c r="Z51" s="297"/>
      <c r="AA51" s="263"/>
      <c r="AB51" s="133"/>
      <c r="AC51" s="312"/>
      <c r="AD51" s="135"/>
      <c r="AE51" s="265"/>
      <c r="AF51" s="265"/>
      <c r="AG51" s="263"/>
      <c r="AH51" s="133"/>
      <c r="AI51" s="313"/>
      <c r="AJ51" s="135"/>
      <c r="AK51" s="295"/>
      <c r="AL51" s="295"/>
      <c r="AM51" s="263"/>
      <c r="AN51" s="133"/>
      <c r="AO51" s="313"/>
      <c r="AP51" s="135"/>
      <c r="AQ51" s="295"/>
      <c r="AR51" s="295"/>
      <c r="AS51" s="263"/>
      <c r="AT51" s="133"/>
      <c r="AU51" s="313"/>
      <c r="AV51" s="135"/>
      <c r="AW51" s="261"/>
      <c r="AX51" s="295"/>
      <c r="AY51" s="263"/>
      <c r="AZ51" s="133"/>
      <c r="BA51" s="313"/>
      <c r="BB51" s="135"/>
      <c r="BC51" s="299"/>
      <c r="BD51" s="300"/>
    </row>
    <row r="52" spans="1:62" s="197" customFormat="1" ht="114.75" customHeight="1" thickBot="1" x14ac:dyDescent="0.35">
      <c r="A52" s="181">
        <v>32</v>
      </c>
      <c r="B52" s="490" t="s">
        <v>276</v>
      </c>
      <c r="C52" s="492" t="s">
        <v>277</v>
      </c>
      <c r="D52" s="314" t="s">
        <v>278</v>
      </c>
      <c r="E52" s="315">
        <v>0.01</v>
      </c>
      <c r="F52" s="316" t="s">
        <v>279</v>
      </c>
      <c r="G52" s="317" t="s">
        <v>280</v>
      </c>
      <c r="H52" s="317" t="s">
        <v>281</v>
      </c>
      <c r="I52" s="318"/>
      <c r="J52" s="237" t="s">
        <v>71</v>
      </c>
      <c r="K52" s="237" t="s">
        <v>282</v>
      </c>
      <c r="L52" s="164"/>
      <c r="M52" s="164"/>
      <c r="N52" s="319"/>
      <c r="O52" s="319">
        <v>1</v>
      </c>
      <c r="P52" s="320">
        <f>SUM(L52:O52)</f>
        <v>1</v>
      </c>
      <c r="Q52" s="82" t="s">
        <v>61</v>
      </c>
      <c r="R52" s="82" t="s">
        <v>283</v>
      </c>
      <c r="S52" s="82" t="s">
        <v>284</v>
      </c>
      <c r="T52" s="82"/>
      <c r="U52" s="82"/>
      <c r="V52" s="82"/>
      <c r="W52" s="82"/>
      <c r="X52" s="82"/>
      <c r="Y52" s="149"/>
      <c r="Z52" s="193"/>
      <c r="AA52" s="82" t="str">
        <f>$G$52</f>
        <v>Ejercicios de evaluación de los requisitos legales aplicables el proceso/Alcaldía realizados</v>
      </c>
      <c r="AB52" s="174">
        <f t="shared" si="0"/>
        <v>0</v>
      </c>
      <c r="AC52" s="84">
        <v>0</v>
      </c>
      <c r="AD52" s="85"/>
      <c r="AE52" s="252" t="s">
        <v>285</v>
      </c>
      <c r="AF52" s="86" t="s">
        <v>163</v>
      </c>
      <c r="AG52" s="82" t="str">
        <f>$G$52</f>
        <v>Ejercicios de evaluación de los requisitos legales aplicables el proceso/Alcaldía realizados</v>
      </c>
      <c r="AH52" s="174">
        <f t="shared" si="1"/>
        <v>0</v>
      </c>
      <c r="AI52" s="174"/>
      <c r="AJ52" s="85" t="e">
        <f t="shared" ref="AJ52:AJ63" si="13">AI52/AH52</f>
        <v>#DIV/0!</v>
      </c>
      <c r="AK52" s="82"/>
      <c r="AL52" s="82"/>
      <c r="AM52" s="82" t="str">
        <f>$G$52</f>
        <v>Ejercicios de evaluación de los requisitos legales aplicables el proceso/Alcaldía realizados</v>
      </c>
      <c r="AN52" s="174">
        <f t="shared" si="2"/>
        <v>0</v>
      </c>
      <c r="AO52" s="174"/>
      <c r="AP52" s="85" t="e">
        <f t="shared" ref="AP52:AP63" si="14">AO52/AN52</f>
        <v>#DIV/0!</v>
      </c>
      <c r="AQ52" s="82"/>
      <c r="AR52" s="82"/>
      <c r="AS52" s="82" t="str">
        <f>$G$52</f>
        <v>Ejercicios de evaluación de los requisitos legales aplicables el proceso/Alcaldía realizados</v>
      </c>
      <c r="AT52" s="174">
        <f t="shared" si="3"/>
        <v>1</v>
      </c>
      <c r="AU52" s="174"/>
      <c r="AV52" s="85">
        <f t="shared" ref="AV52:AV63" si="15">AU52/AT52</f>
        <v>0</v>
      </c>
      <c r="AW52" s="80"/>
      <c r="AX52" s="82"/>
      <c r="AY52" s="82" t="str">
        <f>$G$52</f>
        <v>Ejercicios de evaluación de los requisitos legales aplicables el proceso/Alcaldía realizados</v>
      </c>
      <c r="AZ52" s="174">
        <f t="shared" si="4"/>
        <v>1</v>
      </c>
      <c r="BA52" s="174"/>
      <c r="BB52" s="85">
        <f t="shared" ref="BB52:BB63" si="16">BA52/AZ52</f>
        <v>0</v>
      </c>
      <c r="BC52" s="195">
        <f t="shared" si="5"/>
        <v>0</v>
      </c>
      <c r="BD52" s="196"/>
    </row>
    <row r="53" spans="1:62" s="197" customFormat="1" ht="113.25" customHeight="1" thickBot="1" x14ac:dyDescent="0.35">
      <c r="A53" s="198">
        <v>33</v>
      </c>
      <c r="B53" s="491"/>
      <c r="C53" s="493"/>
      <c r="D53" s="314" t="s">
        <v>286</v>
      </c>
      <c r="E53" s="315">
        <v>2.5000000000000001E-2</v>
      </c>
      <c r="F53" s="316" t="s">
        <v>279</v>
      </c>
      <c r="G53" s="317" t="s">
        <v>287</v>
      </c>
      <c r="H53" s="317" t="s">
        <v>288</v>
      </c>
      <c r="I53" s="245"/>
      <c r="J53" s="237" t="s">
        <v>92</v>
      </c>
      <c r="K53" s="237" t="s">
        <v>289</v>
      </c>
      <c r="L53" s="102"/>
      <c r="M53" s="102">
        <v>1</v>
      </c>
      <c r="N53" s="102">
        <v>1</v>
      </c>
      <c r="O53" s="321">
        <v>1</v>
      </c>
      <c r="P53" s="321">
        <f>AVERAGE(L53:O53)</f>
        <v>1</v>
      </c>
      <c r="Q53" s="203" t="s">
        <v>61</v>
      </c>
      <c r="R53" s="203" t="s">
        <v>290</v>
      </c>
      <c r="S53" s="203" t="s">
        <v>291</v>
      </c>
      <c r="T53" s="203"/>
      <c r="U53" s="203"/>
      <c r="V53" s="203"/>
      <c r="W53" s="203"/>
      <c r="X53" s="203"/>
      <c r="Y53" s="173"/>
      <c r="Z53" s="204"/>
      <c r="AA53" s="82" t="str">
        <f>$G$53</f>
        <v>Porcentaje de cumplimiento de las acciones según el Plan de Implementación del Modelo Integrado de Planeación</v>
      </c>
      <c r="AB53" s="83">
        <f t="shared" si="0"/>
        <v>0</v>
      </c>
      <c r="AC53" s="84">
        <v>1</v>
      </c>
      <c r="AD53" s="85"/>
      <c r="AE53" s="252" t="s">
        <v>285</v>
      </c>
      <c r="AF53" s="86" t="s">
        <v>163</v>
      </c>
      <c r="AG53" s="82" t="str">
        <f>$G$53</f>
        <v>Porcentaje de cumplimiento de las acciones según el Plan de Implementación del Modelo Integrado de Planeación</v>
      </c>
      <c r="AH53" s="83">
        <f t="shared" si="1"/>
        <v>1</v>
      </c>
      <c r="AI53" s="174"/>
      <c r="AJ53" s="85">
        <f t="shared" si="13"/>
        <v>0</v>
      </c>
      <c r="AK53" s="82"/>
      <c r="AL53" s="82"/>
      <c r="AM53" s="82" t="str">
        <f>$G$53</f>
        <v>Porcentaje de cumplimiento de las acciones según el Plan de Implementación del Modelo Integrado de Planeación</v>
      </c>
      <c r="AN53" s="83">
        <f t="shared" si="2"/>
        <v>1</v>
      </c>
      <c r="AO53" s="174"/>
      <c r="AP53" s="85">
        <f t="shared" si="14"/>
        <v>0</v>
      </c>
      <c r="AQ53" s="82"/>
      <c r="AR53" s="82"/>
      <c r="AS53" s="82" t="str">
        <f>$G$53</f>
        <v>Porcentaje de cumplimiento de las acciones según el Plan de Implementación del Modelo Integrado de Planeación</v>
      </c>
      <c r="AT53" s="83">
        <f t="shared" si="3"/>
        <v>1</v>
      </c>
      <c r="AU53" s="174"/>
      <c r="AV53" s="85">
        <f t="shared" si="15"/>
        <v>0</v>
      </c>
      <c r="AW53" s="80"/>
      <c r="AX53" s="82"/>
      <c r="AY53" s="82" t="str">
        <f>$G$53</f>
        <v>Porcentaje de cumplimiento de las acciones según el Plan de Implementación del Modelo Integrado de Planeación</v>
      </c>
      <c r="AZ53" s="83">
        <f t="shared" si="4"/>
        <v>1</v>
      </c>
      <c r="BA53" s="174"/>
      <c r="BB53" s="85">
        <f t="shared" si="16"/>
        <v>0</v>
      </c>
      <c r="BC53" s="195">
        <f t="shared" si="5"/>
        <v>0</v>
      </c>
      <c r="BD53" s="196"/>
    </row>
    <row r="54" spans="1:62" s="197" customFormat="1" ht="118.5" customHeight="1" thickBot="1" x14ac:dyDescent="0.35">
      <c r="A54" s="181">
        <v>34</v>
      </c>
      <c r="B54" s="491"/>
      <c r="C54" s="493"/>
      <c r="D54" s="314" t="s">
        <v>292</v>
      </c>
      <c r="E54" s="315">
        <v>1.4999999999999999E-2</v>
      </c>
      <c r="F54" s="316" t="s">
        <v>279</v>
      </c>
      <c r="G54" s="317" t="s">
        <v>293</v>
      </c>
      <c r="H54" s="317" t="s">
        <v>294</v>
      </c>
      <c r="I54" s="245"/>
      <c r="J54" s="203" t="s">
        <v>92</v>
      </c>
      <c r="K54" s="237" t="s">
        <v>295</v>
      </c>
      <c r="L54" s="102">
        <v>1</v>
      </c>
      <c r="M54" s="102">
        <v>1</v>
      </c>
      <c r="N54" s="102">
        <v>1</v>
      </c>
      <c r="O54" s="321">
        <v>1</v>
      </c>
      <c r="P54" s="321">
        <f>AVERAGE(L54:O54)</f>
        <v>1</v>
      </c>
      <c r="Q54" s="203" t="s">
        <v>61</v>
      </c>
      <c r="R54" s="203" t="s">
        <v>296</v>
      </c>
      <c r="S54" s="203" t="s">
        <v>291</v>
      </c>
      <c r="T54" s="203"/>
      <c r="U54" s="203"/>
      <c r="V54" s="203"/>
      <c r="W54" s="203"/>
      <c r="X54" s="203"/>
      <c r="Y54" s="173"/>
      <c r="Z54" s="204"/>
      <c r="AA54" s="82" t="str">
        <f>$G$54</f>
        <v>Porcentaje de servidores públicos entrenados en puesto de trabajo</v>
      </c>
      <c r="AB54" s="150">
        <f t="shared" si="0"/>
        <v>1</v>
      </c>
      <c r="AC54" s="151">
        <f>26/26</f>
        <v>1</v>
      </c>
      <c r="AD54" s="114">
        <f>AC54/AB54</f>
        <v>1</v>
      </c>
      <c r="AE54" s="86" t="s">
        <v>297</v>
      </c>
      <c r="AF54" s="86"/>
      <c r="AG54" s="82" t="str">
        <f>$G$54</f>
        <v>Porcentaje de servidores públicos entrenados en puesto de trabajo</v>
      </c>
      <c r="AH54" s="83">
        <f t="shared" si="1"/>
        <v>1</v>
      </c>
      <c r="AI54" s="174"/>
      <c r="AJ54" s="85">
        <f t="shared" si="13"/>
        <v>0</v>
      </c>
      <c r="AK54" s="82"/>
      <c r="AL54" s="82"/>
      <c r="AM54" s="82" t="str">
        <f>$G$54</f>
        <v>Porcentaje de servidores públicos entrenados en puesto de trabajo</v>
      </c>
      <c r="AN54" s="83">
        <f t="shared" si="2"/>
        <v>1</v>
      </c>
      <c r="AO54" s="174"/>
      <c r="AP54" s="85">
        <f t="shared" si="14"/>
        <v>0</v>
      </c>
      <c r="AQ54" s="82"/>
      <c r="AR54" s="82"/>
      <c r="AS54" s="82" t="str">
        <f>$G$54</f>
        <v>Porcentaje de servidores públicos entrenados en puesto de trabajo</v>
      </c>
      <c r="AT54" s="83">
        <f t="shared" si="3"/>
        <v>1</v>
      </c>
      <c r="AU54" s="174"/>
      <c r="AV54" s="85">
        <f t="shared" si="15"/>
        <v>0</v>
      </c>
      <c r="AW54" s="80"/>
      <c r="AX54" s="82"/>
      <c r="AY54" s="82" t="str">
        <f>$G$54</f>
        <v>Porcentaje de servidores públicos entrenados en puesto de trabajo</v>
      </c>
      <c r="AZ54" s="83">
        <f t="shared" si="4"/>
        <v>1</v>
      </c>
      <c r="BA54" s="174"/>
      <c r="BB54" s="85">
        <f t="shared" si="16"/>
        <v>0</v>
      </c>
      <c r="BC54" s="195">
        <f t="shared" si="5"/>
        <v>0</v>
      </c>
      <c r="BD54" s="196"/>
    </row>
    <row r="55" spans="1:62" s="197" customFormat="1" ht="114.75" customHeight="1" thickBot="1" x14ac:dyDescent="0.35">
      <c r="A55" s="198">
        <v>35</v>
      </c>
      <c r="B55" s="491"/>
      <c r="C55" s="493"/>
      <c r="D55" s="314" t="s">
        <v>298</v>
      </c>
      <c r="E55" s="315">
        <v>1.4999999999999999E-2</v>
      </c>
      <c r="F55" s="316" t="s">
        <v>279</v>
      </c>
      <c r="G55" s="317" t="s">
        <v>299</v>
      </c>
      <c r="H55" s="317" t="s">
        <v>300</v>
      </c>
      <c r="I55" s="245"/>
      <c r="J55" s="203" t="s">
        <v>92</v>
      </c>
      <c r="K55" s="237" t="s">
        <v>301</v>
      </c>
      <c r="L55" s="102"/>
      <c r="M55" s="102">
        <v>1</v>
      </c>
      <c r="N55" s="102"/>
      <c r="O55" s="321">
        <v>1</v>
      </c>
      <c r="P55" s="321">
        <f>AVERAGE(L55:O55)</f>
        <v>1</v>
      </c>
      <c r="Q55" s="203" t="s">
        <v>61</v>
      </c>
      <c r="R55" s="203" t="s">
        <v>302</v>
      </c>
      <c r="S55" s="203" t="s">
        <v>303</v>
      </c>
      <c r="T55" s="203"/>
      <c r="U55" s="203"/>
      <c r="V55" s="203"/>
      <c r="W55" s="203"/>
      <c r="X55" s="203"/>
      <c r="Y55" s="173"/>
      <c r="Z55" s="204"/>
      <c r="AA55" s="82" t="str">
        <f>$G$55</f>
        <v>Porcentaje de cumplimiento de las actividades y tareas asignadas al proceso/Alcaldía Local en el PAAC 2018</v>
      </c>
      <c r="AB55" s="83">
        <f t="shared" si="0"/>
        <v>0</v>
      </c>
      <c r="AC55" s="84">
        <f>5/5</f>
        <v>1</v>
      </c>
      <c r="AD55" s="85"/>
      <c r="AE55" s="86" t="s">
        <v>304</v>
      </c>
      <c r="AF55" s="86" t="s">
        <v>305</v>
      </c>
      <c r="AG55" s="82" t="str">
        <f>$G$55</f>
        <v>Porcentaje de cumplimiento de las actividades y tareas asignadas al proceso/Alcaldía Local en el PAAC 2018</v>
      </c>
      <c r="AH55" s="83">
        <f t="shared" si="1"/>
        <v>1</v>
      </c>
      <c r="AI55" s="174"/>
      <c r="AJ55" s="85">
        <f t="shared" si="13"/>
        <v>0</v>
      </c>
      <c r="AK55" s="82"/>
      <c r="AL55" s="82"/>
      <c r="AM55" s="82" t="str">
        <f>$G$55</f>
        <v>Porcentaje de cumplimiento de las actividades y tareas asignadas al proceso/Alcaldía Local en el PAAC 2018</v>
      </c>
      <c r="AN55" s="83">
        <f t="shared" si="2"/>
        <v>0</v>
      </c>
      <c r="AO55" s="174"/>
      <c r="AP55" s="85" t="e">
        <f t="shared" si="14"/>
        <v>#DIV/0!</v>
      </c>
      <c r="AQ55" s="82"/>
      <c r="AR55" s="82"/>
      <c r="AS55" s="82" t="str">
        <f>$G$55</f>
        <v>Porcentaje de cumplimiento de las actividades y tareas asignadas al proceso/Alcaldía Local en el PAAC 2018</v>
      </c>
      <c r="AT55" s="83">
        <f t="shared" si="3"/>
        <v>1</v>
      </c>
      <c r="AU55" s="174"/>
      <c r="AV55" s="85">
        <f t="shared" si="15"/>
        <v>0</v>
      </c>
      <c r="AW55" s="80"/>
      <c r="AX55" s="82"/>
      <c r="AY55" s="82" t="str">
        <f>$G$55</f>
        <v>Porcentaje de cumplimiento de las actividades y tareas asignadas al proceso/Alcaldía Local en el PAAC 2018</v>
      </c>
      <c r="AZ55" s="83">
        <f t="shared" si="4"/>
        <v>1</v>
      </c>
      <c r="BA55" s="174"/>
      <c r="BB55" s="85">
        <f t="shared" si="16"/>
        <v>0</v>
      </c>
      <c r="BC55" s="195">
        <f t="shared" si="5"/>
        <v>0</v>
      </c>
      <c r="BD55" s="196"/>
    </row>
    <row r="56" spans="1:62" s="197" customFormat="1" ht="102" customHeight="1" thickBot="1" x14ac:dyDescent="0.35">
      <c r="A56" s="181">
        <v>36</v>
      </c>
      <c r="B56" s="491"/>
      <c r="C56" s="493"/>
      <c r="D56" s="314" t="s">
        <v>306</v>
      </c>
      <c r="E56" s="315">
        <v>1.4999999999999999E-2</v>
      </c>
      <c r="F56" s="316" t="s">
        <v>279</v>
      </c>
      <c r="G56" s="317" t="s">
        <v>307</v>
      </c>
      <c r="H56" s="317" t="s">
        <v>308</v>
      </c>
      <c r="I56" s="245"/>
      <c r="J56" s="203"/>
      <c r="K56" s="237" t="s">
        <v>307</v>
      </c>
      <c r="L56" s="322"/>
      <c r="M56" s="322">
        <v>1</v>
      </c>
      <c r="N56" s="322"/>
      <c r="O56" s="323">
        <v>1</v>
      </c>
      <c r="P56" s="323">
        <f>SUM(L56:O56)</f>
        <v>2</v>
      </c>
      <c r="Q56" s="203" t="s">
        <v>61</v>
      </c>
      <c r="R56" s="203" t="s">
        <v>309</v>
      </c>
      <c r="S56" s="203" t="s">
        <v>310</v>
      </c>
      <c r="T56" s="203"/>
      <c r="U56" s="203"/>
      <c r="V56" s="203"/>
      <c r="W56" s="203"/>
      <c r="X56" s="203"/>
      <c r="Y56" s="173"/>
      <c r="Z56" s="204"/>
      <c r="AA56" s="82" t="str">
        <f>$G$56</f>
        <v>Mediciones de desempeño ambiental realizadas en el proceso/alcaldia local</v>
      </c>
      <c r="AB56" s="174">
        <f t="shared" si="0"/>
        <v>0</v>
      </c>
      <c r="AC56" s="84">
        <v>0</v>
      </c>
      <c r="AD56" s="85"/>
      <c r="AE56" s="252" t="s">
        <v>285</v>
      </c>
      <c r="AF56" s="86" t="s">
        <v>163</v>
      </c>
      <c r="AG56" s="82" t="str">
        <f>$G$56</f>
        <v>Mediciones de desempeño ambiental realizadas en el proceso/alcaldia local</v>
      </c>
      <c r="AH56" s="174">
        <f t="shared" si="1"/>
        <v>1</v>
      </c>
      <c r="AI56" s="174"/>
      <c r="AJ56" s="85">
        <f t="shared" si="13"/>
        <v>0</v>
      </c>
      <c r="AK56" s="82"/>
      <c r="AL56" s="82"/>
      <c r="AM56" s="82" t="str">
        <f>$G$56</f>
        <v>Mediciones de desempeño ambiental realizadas en el proceso/alcaldia local</v>
      </c>
      <c r="AN56" s="174">
        <f t="shared" si="2"/>
        <v>0</v>
      </c>
      <c r="AO56" s="174"/>
      <c r="AP56" s="85" t="e">
        <f t="shared" si="14"/>
        <v>#DIV/0!</v>
      </c>
      <c r="AQ56" s="82"/>
      <c r="AR56" s="82"/>
      <c r="AS56" s="82" t="str">
        <f>$G$56</f>
        <v>Mediciones de desempeño ambiental realizadas en el proceso/alcaldia local</v>
      </c>
      <c r="AT56" s="174">
        <f t="shared" si="3"/>
        <v>1</v>
      </c>
      <c r="AU56" s="174"/>
      <c r="AV56" s="85">
        <f t="shared" si="15"/>
        <v>0</v>
      </c>
      <c r="AW56" s="80"/>
      <c r="AX56" s="82"/>
      <c r="AY56" s="82" t="str">
        <f>$G$56</f>
        <v>Mediciones de desempeño ambiental realizadas en el proceso/alcaldia local</v>
      </c>
      <c r="AZ56" s="174">
        <f t="shared" si="4"/>
        <v>2</v>
      </c>
      <c r="BA56" s="174"/>
      <c r="BB56" s="85">
        <f t="shared" si="16"/>
        <v>0</v>
      </c>
      <c r="BC56" s="195">
        <f t="shared" si="5"/>
        <v>0</v>
      </c>
      <c r="BD56" s="196"/>
    </row>
    <row r="57" spans="1:62" s="197" customFormat="1" ht="162.75" customHeight="1" thickBot="1" x14ac:dyDescent="0.35">
      <c r="A57" s="198">
        <v>37</v>
      </c>
      <c r="B57" s="491"/>
      <c r="C57" s="493"/>
      <c r="D57" s="314" t="s">
        <v>311</v>
      </c>
      <c r="E57" s="315">
        <v>2.5000000000000001E-2</v>
      </c>
      <c r="F57" s="316" t="s">
        <v>279</v>
      </c>
      <c r="G57" s="317" t="s">
        <v>312</v>
      </c>
      <c r="H57" s="317" t="s">
        <v>313</v>
      </c>
      <c r="I57" s="245">
        <v>816</v>
      </c>
      <c r="J57" s="203" t="s">
        <v>314</v>
      </c>
      <c r="K57" s="237" t="s">
        <v>315</v>
      </c>
      <c r="L57" s="322">
        <v>286</v>
      </c>
      <c r="M57" s="322">
        <v>100</v>
      </c>
      <c r="N57" s="322">
        <v>50</v>
      </c>
      <c r="O57" s="323">
        <v>0</v>
      </c>
      <c r="P57" s="323">
        <f>+O57</f>
        <v>0</v>
      </c>
      <c r="Q57" s="203"/>
      <c r="R57" s="203" t="s">
        <v>316</v>
      </c>
      <c r="S57" s="203" t="s">
        <v>303</v>
      </c>
      <c r="T57" s="203"/>
      <c r="U57" s="203"/>
      <c r="V57" s="203"/>
      <c r="W57" s="203"/>
      <c r="X57" s="203"/>
      <c r="Y57" s="173"/>
      <c r="Z57" s="204"/>
      <c r="AA57" s="82" t="str">
        <f>$G$57</f>
        <v>Disminución de requerimientos ciudadanos vencidos asignados al proceso/Alcaldía Local</v>
      </c>
      <c r="AB57" s="174">
        <f t="shared" si="0"/>
        <v>286</v>
      </c>
      <c r="AC57" s="324">
        <v>286</v>
      </c>
      <c r="AD57" s="325">
        <v>1</v>
      </c>
      <c r="AE57" s="86" t="s">
        <v>317</v>
      </c>
      <c r="AF57" s="86" t="s">
        <v>318</v>
      </c>
      <c r="AG57" s="82" t="str">
        <f>$G$57</f>
        <v>Disminución de requerimientos ciudadanos vencidos asignados al proceso/Alcaldía Local</v>
      </c>
      <c r="AH57" s="174">
        <f t="shared" si="1"/>
        <v>100</v>
      </c>
      <c r="AI57" s="174"/>
      <c r="AJ57" s="85">
        <f t="shared" si="13"/>
        <v>0</v>
      </c>
      <c r="AK57" s="82"/>
      <c r="AL57" s="82"/>
      <c r="AM57" s="82" t="str">
        <f>$G$57</f>
        <v>Disminución de requerimientos ciudadanos vencidos asignados al proceso/Alcaldía Local</v>
      </c>
      <c r="AN57" s="174">
        <f t="shared" si="2"/>
        <v>50</v>
      </c>
      <c r="AO57" s="174"/>
      <c r="AP57" s="85">
        <f t="shared" si="14"/>
        <v>0</v>
      </c>
      <c r="AQ57" s="82"/>
      <c r="AR57" s="82"/>
      <c r="AS57" s="82" t="str">
        <f>$G$57</f>
        <v>Disminución de requerimientos ciudadanos vencidos asignados al proceso/Alcaldía Local</v>
      </c>
      <c r="AT57" s="174">
        <f t="shared" si="3"/>
        <v>0</v>
      </c>
      <c r="AU57" s="174"/>
      <c r="AV57" s="85" t="e">
        <f t="shared" si="15"/>
        <v>#DIV/0!</v>
      </c>
      <c r="AW57" s="80"/>
      <c r="AX57" s="82"/>
      <c r="AY57" s="82" t="str">
        <f>$G$57</f>
        <v>Disminución de requerimientos ciudadanos vencidos asignados al proceso/Alcaldía Local</v>
      </c>
      <c r="AZ57" s="174">
        <f t="shared" si="4"/>
        <v>0</v>
      </c>
      <c r="BA57" s="174"/>
      <c r="BB57" s="85" t="e">
        <f t="shared" si="16"/>
        <v>#DIV/0!</v>
      </c>
      <c r="BC57" s="195" t="e">
        <f t="shared" si="5"/>
        <v>#DIV/0!</v>
      </c>
      <c r="BD57" s="196"/>
    </row>
    <row r="58" spans="1:62" s="197" customFormat="1" ht="150" customHeight="1" thickBot="1" x14ac:dyDescent="0.35">
      <c r="A58" s="181">
        <v>38</v>
      </c>
      <c r="B58" s="491"/>
      <c r="C58" s="493"/>
      <c r="D58" s="314" t="s">
        <v>319</v>
      </c>
      <c r="E58" s="315">
        <v>2.5000000000000001E-2</v>
      </c>
      <c r="F58" s="316" t="s">
        <v>279</v>
      </c>
      <c r="G58" s="317" t="s">
        <v>320</v>
      </c>
      <c r="H58" s="317" t="s">
        <v>321</v>
      </c>
      <c r="I58" s="245">
        <v>1</v>
      </c>
      <c r="J58" s="203" t="s">
        <v>71</v>
      </c>
      <c r="K58" s="237" t="s">
        <v>322</v>
      </c>
      <c r="L58" s="209"/>
      <c r="M58" s="209"/>
      <c r="N58" s="209">
        <v>1</v>
      </c>
      <c r="O58" s="209">
        <v>1</v>
      </c>
      <c r="P58" s="209">
        <f>SUM(L58:O58)</f>
        <v>2</v>
      </c>
      <c r="Q58" s="203" t="s">
        <v>61</v>
      </c>
      <c r="R58" s="203" t="s">
        <v>323</v>
      </c>
      <c r="S58" s="203" t="s">
        <v>291</v>
      </c>
      <c r="T58" s="203"/>
      <c r="U58" s="203"/>
      <c r="V58" s="203"/>
      <c r="W58" s="203"/>
      <c r="X58" s="203"/>
      <c r="Y58" s="173"/>
      <c r="Z58" s="204"/>
      <c r="AA58" s="82" t="str">
        <f>$G$58</f>
        <v>Buenas practicas y lecciones aprendidas identificadas por proceso o Alcaldía Local en la herramienta de gestión del conocimiento (AGORA)</v>
      </c>
      <c r="AB58" s="174">
        <f t="shared" si="0"/>
        <v>0</v>
      </c>
      <c r="AC58" s="84">
        <v>0</v>
      </c>
      <c r="AD58" s="85"/>
      <c r="AE58" s="86" t="s">
        <v>324</v>
      </c>
      <c r="AF58" s="86" t="s">
        <v>163</v>
      </c>
      <c r="AG58" s="82" t="str">
        <f>$G$58</f>
        <v>Buenas practicas y lecciones aprendidas identificadas por proceso o Alcaldía Local en la herramienta de gestión del conocimiento (AGORA)</v>
      </c>
      <c r="AH58" s="174">
        <f t="shared" si="1"/>
        <v>0</v>
      </c>
      <c r="AI58" s="174"/>
      <c r="AJ58" s="85" t="e">
        <f t="shared" si="13"/>
        <v>#DIV/0!</v>
      </c>
      <c r="AK58" s="82"/>
      <c r="AL58" s="82"/>
      <c r="AM58" s="82" t="str">
        <f>$G$58</f>
        <v>Buenas practicas y lecciones aprendidas identificadas por proceso o Alcaldía Local en la herramienta de gestión del conocimiento (AGORA)</v>
      </c>
      <c r="AN58" s="174">
        <f t="shared" si="2"/>
        <v>1</v>
      </c>
      <c r="AO58" s="174"/>
      <c r="AP58" s="85">
        <f t="shared" si="14"/>
        <v>0</v>
      </c>
      <c r="AQ58" s="82"/>
      <c r="AR58" s="82"/>
      <c r="AS58" s="82" t="str">
        <f>$G$58</f>
        <v>Buenas practicas y lecciones aprendidas identificadas por proceso o Alcaldía Local en la herramienta de gestión del conocimiento (AGORA)</v>
      </c>
      <c r="AT58" s="174">
        <f t="shared" si="3"/>
        <v>1</v>
      </c>
      <c r="AU58" s="174"/>
      <c r="AV58" s="85">
        <f t="shared" si="15"/>
        <v>0</v>
      </c>
      <c r="AW58" s="80"/>
      <c r="AX58" s="82"/>
      <c r="AY58" s="82" t="str">
        <f>$G$58</f>
        <v>Buenas practicas y lecciones aprendidas identificadas por proceso o Alcaldía Local en la herramienta de gestión del conocimiento (AGORA)</v>
      </c>
      <c r="AZ58" s="174">
        <f t="shared" si="4"/>
        <v>2</v>
      </c>
      <c r="BA58" s="174"/>
      <c r="BB58" s="85">
        <f t="shared" si="16"/>
        <v>0</v>
      </c>
      <c r="BC58" s="195">
        <f t="shared" si="5"/>
        <v>0</v>
      </c>
      <c r="BD58" s="196"/>
    </row>
    <row r="59" spans="1:62" s="197" customFormat="1" ht="121.5" customHeight="1" thickBot="1" x14ac:dyDescent="0.35">
      <c r="A59" s="198">
        <v>39</v>
      </c>
      <c r="B59" s="491"/>
      <c r="C59" s="493"/>
      <c r="D59" s="314" t="s">
        <v>325</v>
      </c>
      <c r="E59" s="315">
        <v>1.4E-2</v>
      </c>
      <c r="F59" s="316" t="s">
        <v>279</v>
      </c>
      <c r="G59" s="317" t="s">
        <v>326</v>
      </c>
      <c r="H59" s="317" t="s">
        <v>327</v>
      </c>
      <c r="I59" s="326"/>
      <c r="J59" s="234"/>
      <c r="K59" s="237" t="s">
        <v>328</v>
      </c>
      <c r="L59" s="327"/>
      <c r="M59" s="102">
        <v>1</v>
      </c>
      <c r="N59" s="327"/>
      <c r="O59" s="327">
        <v>1</v>
      </c>
      <c r="P59" s="327"/>
      <c r="Q59" s="203"/>
      <c r="R59" s="203" t="s">
        <v>329</v>
      </c>
      <c r="S59" s="234" t="s">
        <v>303</v>
      </c>
      <c r="T59" s="234"/>
      <c r="U59" s="234"/>
      <c r="V59" s="234"/>
      <c r="W59" s="234"/>
      <c r="X59" s="234"/>
      <c r="Y59" s="173"/>
      <c r="Z59" s="235"/>
      <c r="AA59" s="82" t="str">
        <f>$G$59</f>
        <v>Porcentaje de depuración de las comunicaciones en el aplicatio de gestión documental</v>
      </c>
      <c r="AB59" s="83">
        <f t="shared" si="0"/>
        <v>0</v>
      </c>
      <c r="AC59" s="328">
        <v>0</v>
      </c>
      <c r="AD59" s="85"/>
      <c r="AE59" s="115" t="s">
        <v>330</v>
      </c>
      <c r="AF59" s="115" t="s">
        <v>331</v>
      </c>
      <c r="AG59" s="82" t="str">
        <f>$G$59</f>
        <v>Porcentaje de depuración de las comunicaciones en el aplicatio de gestión documental</v>
      </c>
      <c r="AH59" s="83">
        <f t="shared" si="1"/>
        <v>1</v>
      </c>
      <c r="AI59" s="236"/>
      <c r="AJ59" s="85">
        <f t="shared" si="13"/>
        <v>0</v>
      </c>
      <c r="AK59" s="237"/>
      <c r="AL59" s="237"/>
      <c r="AM59" s="82" t="str">
        <f>$G$59</f>
        <v>Porcentaje de depuración de las comunicaciones en el aplicatio de gestión documental</v>
      </c>
      <c r="AN59" s="83">
        <f t="shared" si="2"/>
        <v>0</v>
      </c>
      <c r="AO59" s="236"/>
      <c r="AP59" s="85" t="e">
        <f t="shared" si="14"/>
        <v>#DIV/0!</v>
      </c>
      <c r="AQ59" s="237"/>
      <c r="AR59" s="237"/>
      <c r="AS59" s="82" t="str">
        <f>$G$59</f>
        <v>Porcentaje de depuración de las comunicaciones en el aplicatio de gestión documental</v>
      </c>
      <c r="AT59" s="83">
        <f t="shared" si="3"/>
        <v>1</v>
      </c>
      <c r="AU59" s="236"/>
      <c r="AV59" s="85">
        <f t="shared" si="15"/>
        <v>0</v>
      </c>
      <c r="AW59" s="238"/>
      <c r="AX59" s="237"/>
      <c r="AY59" s="82" t="str">
        <f>$G$59</f>
        <v>Porcentaje de depuración de las comunicaciones en el aplicatio de gestión documental</v>
      </c>
      <c r="AZ59" s="83">
        <f t="shared" si="4"/>
        <v>0</v>
      </c>
      <c r="BA59" s="236"/>
      <c r="BB59" s="85" t="e">
        <f t="shared" si="16"/>
        <v>#DIV/0!</v>
      </c>
      <c r="BC59" s="195" t="e">
        <f t="shared" si="5"/>
        <v>#DIV/0!</v>
      </c>
      <c r="BD59" s="239"/>
    </row>
    <row r="60" spans="1:62" s="197" customFormat="1" ht="110.25" customHeight="1" thickBot="1" x14ac:dyDescent="0.35">
      <c r="A60" s="181">
        <v>40</v>
      </c>
      <c r="B60" s="491"/>
      <c r="C60" s="493"/>
      <c r="D60" s="314" t="s">
        <v>332</v>
      </c>
      <c r="E60" s="315">
        <v>1.4E-2</v>
      </c>
      <c r="F60" s="316" t="s">
        <v>279</v>
      </c>
      <c r="G60" s="317" t="s">
        <v>333</v>
      </c>
      <c r="H60" s="317" t="s">
        <v>334</v>
      </c>
      <c r="I60" s="329" t="s">
        <v>167</v>
      </c>
      <c r="J60" s="237" t="s">
        <v>92</v>
      </c>
      <c r="K60" s="237" t="s">
        <v>335</v>
      </c>
      <c r="L60" s="102">
        <v>1</v>
      </c>
      <c r="M60" s="102">
        <v>1</v>
      </c>
      <c r="N60" s="102">
        <v>1</v>
      </c>
      <c r="O60" s="102">
        <v>1</v>
      </c>
      <c r="P60" s="102">
        <v>1</v>
      </c>
      <c r="Q60" s="203" t="s">
        <v>61</v>
      </c>
      <c r="R60" s="203" t="s">
        <v>336</v>
      </c>
      <c r="S60" s="203" t="s">
        <v>291</v>
      </c>
      <c r="T60" s="234"/>
      <c r="U60" s="234"/>
      <c r="V60" s="234"/>
      <c r="W60" s="234"/>
      <c r="X60" s="234"/>
      <c r="Y60" s="173"/>
      <c r="Z60" s="235"/>
      <c r="AA60" s="82" t="str">
        <f>$G$60</f>
        <v>Cumplimiento en reportes de riesgos de manera oportuna</v>
      </c>
      <c r="AB60" s="83">
        <f t="shared" si="0"/>
        <v>1</v>
      </c>
      <c r="AC60" s="330">
        <v>1</v>
      </c>
      <c r="AD60" s="175">
        <f>AC60/AB60</f>
        <v>1</v>
      </c>
      <c r="AE60" s="115" t="s">
        <v>337</v>
      </c>
      <c r="AF60" s="115"/>
      <c r="AG60" s="82" t="str">
        <f>$G$60</f>
        <v>Cumplimiento en reportes de riesgos de manera oportuna</v>
      </c>
      <c r="AH60" s="83">
        <f t="shared" si="1"/>
        <v>1</v>
      </c>
      <c r="AI60" s="236"/>
      <c r="AJ60" s="85">
        <f t="shared" si="13"/>
        <v>0</v>
      </c>
      <c r="AK60" s="237"/>
      <c r="AL60" s="237"/>
      <c r="AM60" s="82" t="str">
        <f>$G$60</f>
        <v>Cumplimiento en reportes de riesgos de manera oportuna</v>
      </c>
      <c r="AN60" s="83">
        <f t="shared" si="2"/>
        <v>1</v>
      </c>
      <c r="AO60" s="236"/>
      <c r="AP60" s="85">
        <f t="shared" si="14"/>
        <v>0</v>
      </c>
      <c r="AQ60" s="237"/>
      <c r="AR60" s="237"/>
      <c r="AS60" s="82" t="str">
        <f>$G$60</f>
        <v>Cumplimiento en reportes de riesgos de manera oportuna</v>
      </c>
      <c r="AT60" s="83">
        <f t="shared" si="3"/>
        <v>1</v>
      </c>
      <c r="AU60" s="236"/>
      <c r="AV60" s="85">
        <f t="shared" si="15"/>
        <v>0</v>
      </c>
      <c r="AW60" s="238"/>
      <c r="AX60" s="237"/>
      <c r="AY60" s="82" t="str">
        <f>$G$60</f>
        <v>Cumplimiento en reportes de riesgos de manera oportuna</v>
      </c>
      <c r="AZ60" s="83">
        <f t="shared" si="4"/>
        <v>1</v>
      </c>
      <c r="BA60" s="236"/>
      <c r="BB60" s="85">
        <f t="shared" si="16"/>
        <v>0</v>
      </c>
      <c r="BC60" s="195">
        <f t="shared" si="5"/>
        <v>0</v>
      </c>
      <c r="BD60" s="239"/>
    </row>
    <row r="61" spans="1:62" s="197" customFormat="1" ht="129" customHeight="1" thickBot="1" x14ac:dyDescent="0.35">
      <c r="A61" s="198">
        <v>41</v>
      </c>
      <c r="B61" s="491"/>
      <c r="C61" s="493"/>
      <c r="D61" s="331" t="s">
        <v>338</v>
      </c>
      <c r="E61" s="315">
        <v>1.4E-2</v>
      </c>
      <c r="F61" s="316" t="s">
        <v>279</v>
      </c>
      <c r="G61" s="317" t="s">
        <v>339</v>
      </c>
      <c r="H61" s="317" t="s">
        <v>340</v>
      </c>
      <c r="I61" s="329" t="s">
        <v>167</v>
      </c>
      <c r="J61" s="237" t="s">
        <v>92</v>
      </c>
      <c r="K61" s="237" t="s">
        <v>341</v>
      </c>
      <c r="L61" s="102"/>
      <c r="M61" s="102">
        <v>1</v>
      </c>
      <c r="N61" s="102">
        <v>1</v>
      </c>
      <c r="O61" s="102">
        <v>1</v>
      </c>
      <c r="P61" s="102">
        <v>1</v>
      </c>
      <c r="Q61" s="203" t="s">
        <v>61</v>
      </c>
      <c r="R61" s="203" t="s">
        <v>342</v>
      </c>
      <c r="S61" s="234"/>
      <c r="T61" s="234"/>
      <c r="U61" s="234"/>
      <c r="V61" s="234"/>
      <c r="W61" s="234"/>
      <c r="X61" s="234"/>
      <c r="Y61" s="173"/>
      <c r="Z61" s="235"/>
      <c r="AA61" s="82" t="str">
        <f>$G$61</f>
        <v>Cumplimiento del plan de actualización de los procesos en el marco del Sistema de Gestión</v>
      </c>
      <c r="AB61" s="150">
        <f t="shared" si="0"/>
        <v>0</v>
      </c>
      <c r="AC61" s="113"/>
      <c r="AD61" s="114"/>
      <c r="AE61" s="115" t="s">
        <v>285</v>
      </c>
      <c r="AF61" s="115" t="s">
        <v>163</v>
      </c>
      <c r="AG61" s="82" t="str">
        <f>$G$61</f>
        <v>Cumplimiento del plan de actualización de los procesos en el marco del Sistema de Gestión</v>
      </c>
      <c r="AH61" s="83">
        <f t="shared" si="1"/>
        <v>1</v>
      </c>
      <c r="AI61" s="236"/>
      <c r="AJ61" s="85">
        <f t="shared" si="13"/>
        <v>0</v>
      </c>
      <c r="AK61" s="237"/>
      <c r="AL61" s="237"/>
      <c r="AM61" s="82" t="str">
        <f>$G$61</f>
        <v>Cumplimiento del plan de actualización de los procesos en el marco del Sistema de Gestión</v>
      </c>
      <c r="AN61" s="83">
        <f t="shared" si="2"/>
        <v>1</v>
      </c>
      <c r="AO61" s="236"/>
      <c r="AP61" s="85">
        <f t="shared" si="14"/>
        <v>0</v>
      </c>
      <c r="AQ61" s="237"/>
      <c r="AR61" s="237"/>
      <c r="AS61" s="82" t="str">
        <f>$G$61</f>
        <v>Cumplimiento del plan de actualización de los procesos en el marco del Sistema de Gestión</v>
      </c>
      <c r="AT61" s="83">
        <f t="shared" si="3"/>
        <v>1</v>
      </c>
      <c r="AU61" s="236"/>
      <c r="AV61" s="85">
        <f t="shared" si="15"/>
        <v>0</v>
      </c>
      <c r="AW61" s="238"/>
      <c r="AX61" s="237"/>
      <c r="AY61" s="82" t="str">
        <f>$G$61</f>
        <v>Cumplimiento del plan de actualización de los procesos en el marco del Sistema de Gestión</v>
      </c>
      <c r="AZ61" s="83">
        <f t="shared" si="4"/>
        <v>1</v>
      </c>
      <c r="BA61" s="236"/>
      <c r="BB61" s="85">
        <f t="shared" si="16"/>
        <v>0</v>
      </c>
      <c r="BC61" s="195">
        <f t="shared" si="5"/>
        <v>0</v>
      </c>
      <c r="BD61" s="239"/>
    </row>
    <row r="62" spans="1:62" s="197" customFormat="1" ht="108.75" customHeight="1" thickBot="1" x14ac:dyDescent="0.35">
      <c r="A62" s="181">
        <v>42</v>
      </c>
      <c r="B62" s="491"/>
      <c r="C62" s="493"/>
      <c r="D62" s="314" t="s">
        <v>343</v>
      </c>
      <c r="E62" s="315">
        <v>1.4E-2</v>
      </c>
      <c r="F62" s="316" t="s">
        <v>279</v>
      </c>
      <c r="G62" s="317" t="s">
        <v>344</v>
      </c>
      <c r="H62" s="317" t="s">
        <v>345</v>
      </c>
      <c r="I62" s="329" t="s">
        <v>167</v>
      </c>
      <c r="J62" s="237" t="s">
        <v>92</v>
      </c>
      <c r="K62" s="237" t="s">
        <v>346</v>
      </c>
      <c r="L62" s="102">
        <v>1</v>
      </c>
      <c r="M62" s="102">
        <v>1</v>
      </c>
      <c r="N62" s="102">
        <v>1</v>
      </c>
      <c r="O62" s="102">
        <v>1</v>
      </c>
      <c r="P62" s="102">
        <v>1</v>
      </c>
      <c r="Q62" s="203" t="s">
        <v>61</v>
      </c>
      <c r="R62" s="203" t="s">
        <v>342</v>
      </c>
      <c r="S62" s="234"/>
      <c r="T62" s="234"/>
      <c r="U62" s="234"/>
      <c r="V62" s="234"/>
      <c r="W62" s="234"/>
      <c r="X62" s="234"/>
      <c r="Y62" s="173"/>
      <c r="Z62" s="235"/>
      <c r="AA62" s="82" t="str">
        <f>$G$62</f>
        <v>Acciones correctivas documentadas y vigentes</v>
      </c>
      <c r="AB62" s="83">
        <f t="shared" si="0"/>
        <v>1</v>
      </c>
      <c r="AC62" s="330">
        <v>0.26</v>
      </c>
      <c r="AD62" s="175">
        <f>AC62/AB62</f>
        <v>0.26</v>
      </c>
      <c r="AE62" s="115" t="s">
        <v>347</v>
      </c>
      <c r="AF62" s="115"/>
      <c r="AG62" s="82" t="str">
        <f>$G$62</f>
        <v>Acciones correctivas documentadas y vigentes</v>
      </c>
      <c r="AH62" s="83">
        <f t="shared" si="1"/>
        <v>1</v>
      </c>
      <c r="AI62" s="236"/>
      <c r="AJ62" s="85">
        <f t="shared" si="13"/>
        <v>0</v>
      </c>
      <c r="AK62" s="237"/>
      <c r="AL62" s="237"/>
      <c r="AM62" s="82" t="str">
        <f>$G$62</f>
        <v>Acciones correctivas documentadas y vigentes</v>
      </c>
      <c r="AN62" s="83">
        <f t="shared" si="2"/>
        <v>1</v>
      </c>
      <c r="AO62" s="236"/>
      <c r="AP62" s="85">
        <f t="shared" si="14"/>
        <v>0</v>
      </c>
      <c r="AQ62" s="237"/>
      <c r="AR62" s="237"/>
      <c r="AS62" s="82" t="str">
        <f>$G$62</f>
        <v>Acciones correctivas documentadas y vigentes</v>
      </c>
      <c r="AT62" s="83">
        <f t="shared" si="3"/>
        <v>1</v>
      </c>
      <c r="AU62" s="236"/>
      <c r="AV62" s="85">
        <f t="shared" si="15"/>
        <v>0</v>
      </c>
      <c r="AW62" s="238"/>
      <c r="AX62" s="237"/>
      <c r="AY62" s="82" t="str">
        <f>$G$62</f>
        <v>Acciones correctivas documentadas y vigentes</v>
      </c>
      <c r="AZ62" s="83">
        <f t="shared" si="4"/>
        <v>1</v>
      </c>
      <c r="BA62" s="236"/>
      <c r="BB62" s="85">
        <f t="shared" si="16"/>
        <v>0</v>
      </c>
      <c r="BC62" s="195">
        <f t="shared" si="5"/>
        <v>0</v>
      </c>
      <c r="BD62" s="239"/>
      <c r="BG62" s="332">
        <v>0.48</v>
      </c>
      <c r="BH62" s="197" t="s">
        <v>348</v>
      </c>
      <c r="BJ62" s="197" t="s">
        <v>349</v>
      </c>
    </row>
    <row r="63" spans="1:62" s="197" customFormat="1" ht="105" customHeight="1" thickBot="1" x14ac:dyDescent="0.35">
      <c r="A63" s="198">
        <v>43</v>
      </c>
      <c r="B63" s="491"/>
      <c r="C63" s="494"/>
      <c r="D63" s="314" t="s">
        <v>350</v>
      </c>
      <c r="E63" s="315">
        <v>1.4E-2</v>
      </c>
      <c r="F63" s="316" t="s">
        <v>279</v>
      </c>
      <c r="G63" s="317" t="s">
        <v>351</v>
      </c>
      <c r="H63" s="317" t="s">
        <v>352</v>
      </c>
      <c r="I63" s="333"/>
      <c r="J63" s="334" t="s">
        <v>92</v>
      </c>
      <c r="K63" s="237" t="s">
        <v>353</v>
      </c>
      <c r="L63" s="102">
        <v>1</v>
      </c>
      <c r="M63" s="102">
        <v>1</v>
      </c>
      <c r="N63" s="102">
        <v>1</v>
      </c>
      <c r="O63" s="102">
        <v>1</v>
      </c>
      <c r="P63" s="102">
        <v>1</v>
      </c>
      <c r="Q63" s="203" t="s">
        <v>61</v>
      </c>
      <c r="R63" s="203" t="s">
        <v>354</v>
      </c>
      <c r="S63" s="334"/>
      <c r="T63" s="334"/>
      <c r="U63" s="334"/>
      <c r="V63" s="334"/>
      <c r="W63" s="334"/>
      <c r="X63" s="334"/>
      <c r="Y63" s="173"/>
      <c r="Z63" s="335"/>
      <c r="AA63" s="82" t="str">
        <f>$G$63</f>
        <v>Información publicada según lineamientos de la ley de transparencia 1712 de 2014</v>
      </c>
      <c r="AB63" s="150">
        <f t="shared" si="0"/>
        <v>1</v>
      </c>
      <c r="AC63" s="336">
        <v>0.98</v>
      </c>
      <c r="AD63" s="114">
        <f>AC63/AB63</f>
        <v>0.98</v>
      </c>
      <c r="AE63" s="86" t="s">
        <v>355</v>
      </c>
      <c r="AF63" s="337" t="s">
        <v>356</v>
      </c>
      <c r="AG63" s="82" t="str">
        <f>$G$63</f>
        <v>Información publicada según lineamientos de la ley de transparencia 1712 de 2014</v>
      </c>
      <c r="AH63" s="83">
        <f t="shared" si="1"/>
        <v>1</v>
      </c>
      <c r="AI63" s="338"/>
      <c r="AJ63" s="85">
        <f t="shared" si="13"/>
        <v>0</v>
      </c>
      <c r="AK63" s="339"/>
      <c r="AL63" s="339"/>
      <c r="AM63" s="82" t="str">
        <f>$G$63</f>
        <v>Información publicada según lineamientos de la ley de transparencia 1712 de 2014</v>
      </c>
      <c r="AN63" s="83">
        <f t="shared" si="2"/>
        <v>1</v>
      </c>
      <c r="AO63" s="338"/>
      <c r="AP63" s="85">
        <f t="shared" si="14"/>
        <v>0</v>
      </c>
      <c r="AQ63" s="339"/>
      <c r="AR63" s="339"/>
      <c r="AS63" s="82" t="str">
        <f>$G$63</f>
        <v>Información publicada según lineamientos de la ley de transparencia 1712 de 2014</v>
      </c>
      <c r="AT63" s="83">
        <f t="shared" si="3"/>
        <v>1</v>
      </c>
      <c r="AU63" s="338"/>
      <c r="AV63" s="85">
        <f t="shared" si="15"/>
        <v>0</v>
      </c>
      <c r="AW63" s="149"/>
      <c r="AX63" s="339"/>
      <c r="AY63" s="82" t="str">
        <f>$G$63</f>
        <v>Información publicada según lineamientos de la ley de transparencia 1712 de 2014</v>
      </c>
      <c r="AZ63" s="83">
        <f t="shared" si="4"/>
        <v>1</v>
      </c>
      <c r="BA63" s="338"/>
      <c r="BB63" s="85">
        <f t="shared" si="16"/>
        <v>0</v>
      </c>
      <c r="BC63" s="195">
        <f t="shared" si="5"/>
        <v>0</v>
      </c>
      <c r="BD63" s="340"/>
    </row>
    <row r="64" spans="1:62" s="144" customFormat="1" ht="50.25" customHeight="1" thickBot="1" x14ac:dyDescent="0.25">
      <c r="A64" s="341"/>
      <c r="B64" s="487" t="s">
        <v>357</v>
      </c>
      <c r="C64" s="488"/>
      <c r="D64" s="488"/>
      <c r="E64" s="342">
        <f>SUM(E52:E63,E51,E49,E47,E45,E34,E24,E20,E18)</f>
        <v>1</v>
      </c>
      <c r="F64" s="343"/>
      <c r="G64" s="344"/>
      <c r="H64" s="345"/>
      <c r="I64" s="346"/>
      <c r="J64" s="345"/>
      <c r="K64" s="345"/>
      <c r="L64" s="346"/>
      <c r="M64" s="346"/>
      <c r="N64" s="346"/>
      <c r="O64" s="346"/>
      <c r="P64" s="347"/>
      <c r="Q64" s="345"/>
      <c r="R64" s="345"/>
      <c r="S64" s="345"/>
      <c r="T64" s="345"/>
      <c r="U64" s="345"/>
      <c r="V64" s="345"/>
      <c r="W64" s="345"/>
      <c r="X64" s="345"/>
      <c r="Y64" s="345"/>
      <c r="Z64" s="345"/>
      <c r="AA64" s="489" t="s">
        <v>358</v>
      </c>
      <c r="AB64" s="489"/>
      <c r="AC64" s="489"/>
      <c r="AD64" s="348">
        <f>AVERAGE(AD15:AD63)</f>
        <v>0.8614354496196136</v>
      </c>
      <c r="AE64" s="348"/>
      <c r="AF64" s="345"/>
      <c r="AG64" s="489" t="s">
        <v>359</v>
      </c>
      <c r="AH64" s="489"/>
      <c r="AI64" s="489"/>
      <c r="AJ64" s="348" t="e">
        <f>AVERAGE(AJ15:AJ63)</f>
        <v>#DIV/0!</v>
      </c>
      <c r="AK64" s="348"/>
      <c r="AL64" s="345"/>
      <c r="AM64" s="489" t="s">
        <v>360</v>
      </c>
      <c r="AN64" s="489"/>
      <c r="AO64" s="489"/>
      <c r="AP64" s="348" t="e">
        <f>AVERAGE(AP15:AP63)</f>
        <v>#DIV/0!</v>
      </c>
      <c r="AQ64" s="348"/>
      <c r="AR64" s="345"/>
      <c r="AS64" s="489" t="s">
        <v>361</v>
      </c>
      <c r="AT64" s="489"/>
      <c r="AU64" s="489"/>
      <c r="AV64" s="348" t="e">
        <f>AVERAGE(AV15:AV63)</f>
        <v>#DIV/0!</v>
      </c>
      <c r="AW64" s="348"/>
      <c r="AX64" s="476" t="s">
        <v>362</v>
      </c>
      <c r="AY64" s="477"/>
      <c r="AZ64" s="478"/>
      <c r="BA64" s="348" t="e">
        <f>SUM(BC15:BC17,BC19,BC21:BC23,BC25:BC33,BC35:BC44,BC46,BC48:BC48,BC50,BC52:BC63)</f>
        <v>#DIV/0!</v>
      </c>
      <c r="BB64" s="348"/>
      <c r="BC64" s="349"/>
      <c r="BD64" s="350"/>
    </row>
    <row r="65" spans="1:56" ht="15.75" customHeight="1" x14ac:dyDescent="0.3">
      <c r="A65" s="26"/>
      <c r="B65" s="351"/>
      <c r="C65" s="351"/>
      <c r="D65" s="352"/>
      <c r="E65" s="208"/>
      <c r="F65" s="351"/>
      <c r="G65" s="351"/>
      <c r="H65" s="9"/>
      <c r="I65" s="30"/>
      <c r="J65" s="9"/>
      <c r="K65" s="9"/>
      <c r="Q65" s="9"/>
      <c r="R65" s="9"/>
      <c r="S65" s="9"/>
      <c r="T65" s="9"/>
      <c r="U65" s="9"/>
      <c r="V65" s="9"/>
      <c r="W65" s="9"/>
      <c r="X65" s="9"/>
      <c r="Y65" s="9"/>
      <c r="Z65" s="9"/>
      <c r="AA65" s="495"/>
      <c r="AB65" s="495"/>
      <c r="AC65" s="495"/>
      <c r="AD65" s="353"/>
      <c r="AE65" s="354"/>
      <c r="AF65" s="354"/>
      <c r="AG65" s="495"/>
      <c r="AH65" s="495"/>
      <c r="AI65" s="495"/>
      <c r="AJ65" s="353"/>
      <c r="AK65" s="354"/>
      <c r="AL65" s="354"/>
      <c r="AM65" s="495"/>
      <c r="AN65" s="495"/>
      <c r="AO65" s="495"/>
      <c r="AP65" s="353"/>
      <c r="AQ65" s="354"/>
      <c r="AR65" s="354"/>
      <c r="AS65" s="495"/>
      <c r="AT65" s="495"/>
      <c r="AU65" s="495"/>
      <c r="AV65" s="353"/>
      <c r="AW65" s="354"/>
      <c r="AX65" s="354"/>
      <c r="AY65" s="495"/>
      <c r="AZ65" s="495"/>
      <c r="BA65" s="495"/>
      <c r="BB65" s="353"/>
      <c r="BC65" s="353"/>
      <c r="BD65" s="354"/>
    </row>
  </sheetData>
  <sheetProtection password="D127" sheet="1"/>
  <autoFilter ref="A13:BD64">
    <filterColumn colId="23" showButton="0"/>
  </autoFilter>
  <mergeCells count="69">
    <mergeCell ref="AA65:AC65"/>
    <mergeCell ref="AG65:AI65"/>
    <mergeCell ref="AM65:AO65"/>
    <mergeCell ref="AS65:AU65"/>
    <mergeCell ref="AY65:BA65"/>
    <mergeCell ref="AX64:AZ64"/>
    <mergeCell ref="AY12:BA12"/>
    <mergeCell ref="BB12:BB13"/>
    <mergeCell ref="BD12:BD13"/>
    <mergeCell ref="C13:C14"/>
    <mergeCell ref="X13:Y13"/>
    <mergeCell ref="AV12:AV13"/>
    <mergeCell ref="AW12:AW13"/>
    <mergeCell ref="AX12:AX13"/>
    <mergeCell ref="B64:D64"/>
    <mergeCell ref="AA64:AC64"/>
    <mergeCell ref="AG64:AI64"/>
    <mergeCell ref="AM64:AO64"/>
    <mergeCell ref="AS64:AU64"/>
    <mergeCell ref="B52:B63"/>
    <mergeCell ref="C52:C63"/>
    <mergeCell ref="AQ12:AQ13"/>
    <mergeCell ref="AR12:AR13"/>
    <mergeCell ref="AS12:AU12"/>
    <mergeCell ref="AG12:AI12"/>
    <mergeCell ref="AJ12:AJ13"/>
    <mergeCell ref="AK12:AK13"/>
    <mergeCell ref="AL12:AL13"/>
    <mergeCell ref="AM12:AO12"/>
    <mergeCell ref="AP12:AP13"/>
    <mergeCell ref="V12:Z12"/>
    <mergeCell ref="AA12:AC12"/>
    <mergeCell ref="AD12:AD13"/>
    <mergeCell ref="AE12:AE13"/>
    <mergeCell ref="AF12:AF13"/>
    <mergeCell ref="AS8:AU8"/>
    <mergeCell ref="AY8:BA8"/>
    <mergeCell ref="A10:B12"/>
    <mergeCell ref="D10:Z11"/>
    <mergeCell ref="AA10:AF10"/>
    <mergeCell ref="AG10:AL10"/>
    <mergeCell ref="AM10:AR10"/>
    <mergeCell ref="AS10:AX10"/>
    <mergeCell ref="AY10:BD10"/>
    <mergeCell ref="AA11:AF11"/>
    <mergeCell ref="AM8:AO8"/>
    <mergeCell ref="AG11:AL11"/>
    <mergeCell ref="AM11:AR11"/>
    <mergeCell ref="AS11:AX11"/>
    <mergeCell ref="AY11:BD11"/>
    <mergeCell ref="D12:S12"/>
    <mergeCell ref="D7:S7"/>
    <mergeCell ref="D8:K8"/>
    <mergeCell ref="L8:O8"/>
    <mergeCell ref="AA8:AC8"/>
    <mergeCell ref="AG8:AI8"/>
    <mergeCell ref="AS5:AX5"/>
    <mergeCell ref="AY5:BD5"/>
    <mergeCell ref="AA6:AF6"/>
    <mergeCell ref="AG6:AL6"/>
    <mergeCell ref="AM6:AR6"/>
    <mergeCell ref="AS6:AX6"/>
    <mergeCell ref="AY6:BD6"/>
    <mergeCell ref="AM5:AR5"/>
    <mergeCell ref="A1:Z1"/>
    <mergeCell ref="A2:Z2"/>
    <mergeCell ref="C3:H3"/>
    <mergeCell ref="E4:H4"/>
    <mergeCell ref="E5:H5"/>
  </mergeCells>
  <conditionalFormatting sqref="AD64:AE64 AJ64:AK64 AP64:AQ64 AV64:AW64 BA64:BD64 AJ65 AV65 AP65 BB65:BC65 AD65 AD15:AD30 AD43:AD47 AD49 AD51:AD63 AD33:AD41 BB15:BC63">
    <cfRule type="containsText" dxfId="15" priority="15" operator="containsText" text="N/A">
      <formula>NOT(ISERROR(SEARCH("N/A",AD15)))</formula>
    </cfRule>
    <cfRule type="cellIs" dxfId="14" priority="16" operator="between">
      <formula>#REF!</formula>
      <formula>#REF!</formula>
    </cfRule>
    <cfRule type="cellIs" dxfId="13" priority="17" operator="between">
      <formula>#REF!</formula>
      <formula>#REF!</formula>
    </cfRule>
    <cfRule type="cellIs" dxfId="12" priority="18" operator="between">
      <formula>#REF!</formula>
      <formula>#REF!</formula>
    </cfRule>
  </conditionalFormatting>
  <conditionalFormatting sqref="AP65 AV65 BB65:BC65 AJ65 AD65">
    <cfRule type="containsText" dxfId="11" priority="19" operator="containsText" text="N/A">
      <formula>NOT(ISERROR(SEARCH("N/A",AD65)))</formula>
    </cfRule>
    <cfRule type="cellIs" dxfId="10" priority="20" operator="between">
      <formula>$B$11</formula>
      <formula>#REF!</formula>
    </cfRule>
    <cfRule type="cellIs" dxfId="9" priority="21" operator="between">
      <formula>$B$9</formula>
      <formula>#REF!</formula>
    </cfRule>
    <cfRule type="cellIs" dxfId="8" priority="22" operator="between">
      <formula>#REF!</formula>
      <formula>#REF!</formula>
    </cfRule>
  </conditionalFormatting>
  <conditionalFormatting sqref="BB65:BC65 AP65 AV65 AJ65 AD65">
    <cfRule type="containsText" dxfId="7" priority="23" operator="containsText" text="N/A">
      <formula>NOT(ISERROR(SEARCH("N/A",AD65)))</formula>
    </cfRule>
    <cfRule type="cellIs" dxfId="6" priority="24" operator="between">
      <formula>#REF!</formula>
      <formula>#REF!</formula>
    </cfRule>
    <cfRule type="cellIs" dxfId="5" priority="25" operator="between">
      <formula>$B$9</formula>
      <formula>#REF!</formula>
    </cfRule>
    <cfRule type="cellIs" dxfId="4" priority="26" operator="between">
      <formula>#REF!</formula>
      <formula>#REF!</formula>
    </cfRule>
  </conditionalFormatting>
  <conditionalFormatting sqref="AE64">
    <cfRule type="colorScale" priority="14">
      <colorScale>
        <cfvo type="min"/>
        <cfvo type="percentile" val="50"/>
        <cfvo type="max"/>
        <color rgb="FFF8696B"/>
        <color rgb="FFFFEB84"/>
        <color rgb="FF63BE7B"/>
      </colorScale>
    </cfRule>
  </conditionalFormatting>
  <conditionalFormatting sqref="AK64">
    <cfRule type="colorScale" priority="13">
      <colorScale>
        <cfvo type="min"/>
        <cfvo type="percentile" val="50"/>
        <cfvo type="max"/>
        <color rgb="FFF8696B"/>
        <color rgb="FFFFEB84"/>
        <color rgb="FF63BE7B"/>
      </colorScale>
    </cfRule>
  </conditionalFormatting>
  <conditionalFormatting sqref="AQ64">
    <cfRule type="colorScale" priority="12">
      <colorScale>
        <cfvo type="min"/>
        <cfvo type="percentile" val="50"/>
        <cfvo type="max"/>
        <color rgb="FFF8696B"/>
        <color rgb="FFFFEB84"/>
        <color rgb="FF63BE7B"/>
      </colorScale>
    </cfRule>
  </conditionalFormatting>
  <conditionalFormatting sqref="AW64">
    <cfRule type="colorScale" priority="11">
      <colorScale>
        <cfvo type="min"/>
        <cfvo type="percentile" val="50"/>
        <cfvo type="max"/>
        <color rgb="FFF8696B"/>
        <color rgb="FFFFEB84"/>
        <color rgb="FF63BE7B"/>
      </colorScale>
    </cfRule>
  </conditionalFormatting>
  <conditionalFormatting sqref="BB64:BC64">
    <cfRule type="colorScale" priority="10">
      <colorScale>
        <cfvo type="min"/>
        <cfvo type="percentile" val="50"/>
        <cfvo type="max"/>
        <color rgb="FFF8696B"/>
        <color rgb="FFFFEB84"/>
        <color rgb="FF63BE7B"/>
      </colorScale>
    </cfRule>
  </conditionalFormatting>
  <conditionalFormatting sqref="AD64">
    <cfRule type="colorScale" priority="9">
      <colorScale>
        <cfvo type="min"/>
        <cfvo type="percentile" val="50"/>
        <cfvo type="max"/>
        <color rgb="FFF8696B"/>
        <color rgb="FFFFEB84"/>
        <color rgb="FF63BE7B"/>
      </colorScale>
    </cfRule>
  </conditionalFormatting>
  <conditionalFormatting sqref="AJ64">
    <cfRule type="colorScale" priority="8">
      <colorScale>
        <cfvo type="min"/>
        <cfvo type="percentile" val="50"/>
        <cfvo type="max"/>
        <color rgb="FFF8696B"/>
        <color rgb="FFFFEB84"/>
        <color rgb="FF63BE7B"/>
      </colorScale>
    </cfRule>
  </conditionalFormatting>
  <conditionalFormatting sqref="AP64">
    <cfRule type="colorScale" priority="7">
      <colorScale>
        <cfvo type="min"/>
        <cfvo type="percentile" val="50"/>
        <cfvo type="max"/>
        <color rgb="FFF8696B"/>
        <color rgb="FFFFEB84"/>
        <color rgb="FF63BE7B"/>
      </colorScale>
    </cfRule>
  </conditionalFormatting>
  <conditionalFormatting sqref="AV64">
    <cfRule type="colorScale" priority="6">
      <colorScale>
        <cfvo type="min"/>
        <cfvo type="percentile" val="50"/>
        <cfvo type="max"/>
        <color rgb="FFF8696B"/>
        <color rgb="FFFFEB84"/>
        <color rgb="FF63BE7B"/>
      </colorScale>
    </cfRule>
  </conditionalFormatting>
  <conditionalFormatting sqref="BA64">
    <cfRule type="colorScale" priority="5">
      <colorScale>
        <cfvo type="min"/>
        <cfvo type="percentile" val="50"/>
        <cfvo type="max"/>
        <color rgb="FF63BE7B"/>
        <color rgb="FFFFEB84"/>
        <color rgb="FFF8696B"/>
      </colorScale>
    </cfRule>
  </conditionalFormatting>
  <conditionalFormatting sqref="AV64">
    <cfRule type="iconSet" priority="27">
      <iconSet iconSet="4Arrows">
        <cfvo type="percent" val="0"/>
        <cfvo type="percent" val="25"/>
        <cfvo type="percent" val="50"/>
        <cfvo type="percent" val="75"/>
      </iconSet>
    </cfRule>
  </conditionalFormatting>
  <conditionalFormatting sqref="BA64">
    <cfRule type="colorScale" priority="28">
      <colorScale>
        <cfvo type="num" val="0.45"/>
        <cfvo type="percent" val="0.65"/>
        <cfvo type="percent" val="100"/>
        <color rgb="FFF8696B"/>
        <color rgb="FFFFEB84"/>
        <color rgb="FF63BE7B"/>
      </colorScale>
    </cfRule>
  </conditionalFormatting>
  <conditionalFormatting sqref="AJ15:AJ63 AP15:AP63 AV15:AV63">
    <cfRule type="containsText" dxfId="3" priority="1" operator="containsText" text="N/A">
      <formula>NOT(ISERROR(SEARCH("N/A",AJ15)))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J19:J63">
      <formula1>PROGRAMACION</formula1>
    </dataValidation>
    <dataValidation type="list" allowBlank="1" showInputMessage="1" showErrorMessage="1" sqref="Q15:Q63">
      <formula1>INDICADOR</formula1>
    </dataValidation>
    <dataValidation type="list" allowBlank="1" showInputMessage="1" showErrorMessage="1" sqref="V15:V63">
      <formula1>FUENTE</formula1>
    </dataValidation>
    <dataValidation type="list" allowBlank="1" showInputMessage="1" showErrorMessage="1" sqref="W15:W63">
      <formula1>RUBROS</formula1>
    </dataValidation>
    <dataValidation type="list" allowBlank="1" showInputMessage="1" showErrorMessage="1" sqref="U15:U63">
      <formula1>CONTRALORIA</formula1>
    </dataValidation>
    <dataValidation type="list" allowBlank="1" showInputMessage="1" showErrorMessage="1" sqref="B4">
      <formula1>DEPENDENCIA</formula1>
    </dataValidation>
    <dataValidation type="list" allowBlank="1" showInputMessage="1" showErrorMessage="1" sqref="B5">
      <formula1>LIDERPROCESO</formula1>
    </dataValidation>
    <dataValidation type="list" allowBlank="1" showInputMessage="1" showErrorMessage="1" error="Escriba un texto " promptTitle="Cualquier contenido" sqref="F63 F15:F59">
      <formula1>META2</formula1>
    </dataValidation>
  </dataValidation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1"/>
  <headerFooter>
    <oddFooter>&amp;RCódigo: PLE-PIN-F018
Versión: 1
Vigencia desde: 8 septiembre de 2017</oddFooter>
  </headerFooter>
  <colBreaks count="1" manualBreakCount="1">
    <brk id="26" max="4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GP</vt:lpstr>
      <vt:lpstr>Resumen</vt:lpstr>
      <vt:lpstr>PAC</vt:lpstr>
      <vt:lpstr>Plan gestión por proceso</vt:lpstr>
      <vt:lpstr>'Plan gestión por proceso'!Área_de_impresión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Gonzalez Jaimes</dc:creator>
  <cp:lastModifiedBy>Rebeca Gonzalez Jaimes</cp:lastModifiedBy>
  <dcterms:created xsi:type="dcterms:W3CDTF">2018-07-12T17:18:48Z</dcterms:created>
  <dcterms:modified xsi:type="dcterms:W3CDTF">2018-07-17T01:03:21Z</dcterms:modified>
</cp:coreProperties>
</file>