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RECUPERADO\Calidad\2017\Plan de Gestión\4o trimestre\"/>
    </mc:Choice>
  </mc:AlternateContent>
  <bookViews>
    <workbookView xWindow="240" yWindow="270" windowWidth="15150" windowHeight="7815" tabRatio="838"/>
  </bookViews>
  <sheets>
    <sheet name="PLAN GESTION POR PROCESO" sheetId="1" r:id="rId1"/>
    <sheet name="Hoja2" sheetId="2" state="hidden" r:id="rId2"/>
    <sheet name="Hoja4" sheetId="5" state="hidden" r:id="rId3"/>
    <sheet name="Hoja1" sheetId="6" state="hidden" r:id="rId4"/>
    <sheet name="Datos GP" sheetId="7" r:id="rId5"/>
    <sheet name="Proceso" sheetId="8" r:id="rId6"/>
    <sheet name="Hoja3" sheetId="9" r:id="rId7"/>
  </sheets>
  <externalReferences>
    <externalReference r:id="rId8"/>
  </externalReferences>
  <definedNames>
    <definedName name="_xlnm._FilterDatabase" localSheetId="0" hidden="1">'PLAN GESTION POR PROCESO'!$A$12:$BC$73</definedName>
    <definedName name="_xlnm.Print_Area" localSheetId="0">'PLAN GESTION POR PROCESO'!$A$12:$BE$65</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[1]Hoja2!$C$6:$C$9</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 name="_xlnm.Print_Titles" localSheetId="0">'PLAN GESTION POR PROCESO'!$15:$15</definedName>
  </definedNames>
  <calcPr calcId="152511"/>
</workbook>
</file>

<file path=xl/calcChain.xml><?xml version="1.0" encoding="utf-8"?>
<calcChain xmlns="http://schemas.openxmlformats.org/spreadsheetml/2006/main">
  <c r="BF63" i="1" l="1"/>
  <c r="BE63" i="1"/>
  <c r="BD63" i="1"/>
  <c r="BE62" i="1"/>
  <c r="BE61" i="1"/>
  <c r="BE60" i="1"/>
  <c r="BF57" i="1"/>
  <c r="BE57" i="1"/>
  <c r="BD57" i="1"/>
  <c r="BE56" i="1"/>
  <c r="BE55" i="1"/>
  <c r="BE47" i="1"/>
  <c r="BE48" i="1"/>
  <c r="BE49" i="1"/>
  <c r="BE50" i="1"/>
  <c r="BE51" i="1"/>
  <c r="BE52" i="1"/>
  <c r="BE53" i="1"/>
  <c r="BE54" i="1"/>
  <c r="BE46" i="1"/>
  <c r="BF45" i="1"/>
  <c r="BE45" i="1"/>
  <c r="BD45" i="1"/>
  <c r="BE35" i="1"/>
  <c r="BE36" i="1"/>
  <c r="BE37" i="1"/>
  <c r="BE38" i="1"/>
  <c r="BE39" i="1"/>
  <c r="BE40" i="1"/>
  <c r="BE41" i="1"/>
  <c r="BE42" i="1"/>
  <c r="BE43" i="1"/>
  <c r="BE44" i="1"/>
  <c r="BE34" i="1"/>
  <c r="BF33" i="1"/>
  <c r="BE33" i="1"/>
  <c r="BE29" i="1"/>
  <c r="BE30" i="1"/>
  <c r="BE31" i="1"/>
  <c r="BE32" i="1"/>
  <c r="BE28" i="1"/>
  <c r="BD33" i="1"/>
  <c r="BD25" i="1"/>
  <c r="BD24" i="1"/>
  <c r="BD22" i="1"/>
  <c r="BH19" i="1"/>
  <c r="BB17" i="1"/>
  <c r="BD18" i="1"/>
  <c r="BD19" i="1"/>
  <c r="BD17" i="1"/>
  <c r="K12" i="8"/>
  <c r="J12" i="8"/>
  <c r="L11" i="8"/>
  <c r="K11" i="8"/>
  <c r="L10" i="8"/>
  <c r="K10" i="8"/>
  <c r="L9" i="8"/>
  <c r="K9" i="8"/>
  <c r="L8" i="8"/>
  <c r="K8" i="8"/>
  <c r="L7" i="8"/>
  <c r="K7" i="8"/>
  <c r="L6" i="8"/>
  <c r="K6" i="8"/>
  <c r="L5" i="8"/>
  <c r="K5" i="8"/>
  <c r="L4" i="8"/>
  <c r="K4" i="8"/>
  <c r="L3" i="8"/>
  <c r="K3" i="8"/>
  <c r="L2" i="8"/>
  <c r="L12" i="8" s="1"/>
  <c r="K2" i="8"/>
  <c r="F7" i="9" l="1"/>
  <c r="F8" i="9"/>
  <c r="F4" i="9" l="1"/>
  <c r="F5" i="9"/>
  <c r="F6" i="9"/>
  <c r="F3" i="9" l="1"/>
  <c r="AS60" i="1" l="1"/>
  <c r="AS58" i="1"/>
  <c r="AT52" i="1"/>
  <c r="AZ52" i="1" s="1"/>
  <c r="AT40" i="7"/>
  <c r="AU40" i="7" s="1"/>
  <c r="AU41" i="7" s="1"/>
  <c r="AV40" i="7"/>
  <c r="AS40" i="7"/>
  <c r="AV39" i="7"/>
  <c r="AU39" i="7"/>
  <c r="AV38" i="7"/>
  <c r="AU38" i="7"/>
  <c r="AV37" i="7"/>
  <c r="AV36" i="7"/>
  <c r="AU36" i="7"/>
  <c r="AX33" i="7"/>
  <c r="AW33" i="7"/>
  <c r="AT33" i="7"/>
  <c r="AS33" i="7"/>
  <c r="AY32" i="7"/>
  <c r="AU32" i="7"/>
  <c r="AY31" i="7"/>
  <c r="AU31" i="7"/>
  <c r="AY30" i="7"/>
  <c r="AY33" i="7"/>
  <c r="AU30" i="7"/>
  <c r="AU33" i="7"/>
  <c r="AS19" i="1"/>
  <c r="AT48" i="1"/>
  <c r="AS46" i="1"/>
  <c r="AT47" i="1"/>
  <c r="AT46" i="1"/>
  <c r="V41" i="7"/>
  <c r="U41" i="7"/>
  <c r="X40" i="7"/>
  <c r="W40" i="7"/>
  <c r="X39" i="7"/>
  <c r="W39" i="7"/>
  <c r="X38" i="7"/>
  <c r="X37" i="7"/>
  <c r="W37" i="7"/>
  <c r="AP33" i="7"/>
  <c r="AP34" i="7" s="1"/>
  <c r="AO33" i="7"/>
  <c r="AL33" i="7"/>
  <c r="AK33" i="7"/>
  <c r="AQ32" i="7"/>
  <c r="AM32" i="7"/>
  <c r="AQ31" i="7"/>
  <c r="AM31" i="7"/>
  <c r="AQ30" i="7"/>
  <c r="AQ33" i="7" s="1"/>
  <c r="AM30" i="7"/>
  <c r="AH33" i="7"/>
  <c r="AG33" i="7"/>
  <c r="AG34" i="7" s="1"/>
  <c r="AD33" i="7"/>
  <c r="AC33" i="7"/>
  <c r="AI32" i="7"/>
  <c r="AE32" i="7"/>
  <c r="AI31" i="7"/>
  <c r="AE31" i="7"/>
  <c r="AE33" i="7" s="1"/>
  <c r="AI30" i="7"/>
  <c r="AE30" i="7"/>
  <c r="Z33" i="7"/>
  <c r="Z34" i="7"/>
  <c r="Y33" i="7"/>
  <c r="V33" i="7"/>
  <c r="U33" i="7"/>
  <c r="AA31" i="7"/>
  <c r="AA32" i="7"/>
  <c r="AA30" i="7"/>
  <c r="W30" i="7"/>
  <c r="W33" i="7" s="1"/>
  <c r="W32" i="7"/>
  <c r="W31" i="7"/>
  <c r="E4" i="8"/>
  <c r="F4" i="8" s="1"/>
  <c r="E5" i="8"/>
  <c r="F5" i="8" s="1"/>
  <c r="E6" i="8"/>
  <c r="F6" i="8" s="1"/>
  <c r="E7" i="8"/>
  <c r="F7" i="8" s="1"/>
  <c r="E8" i="8"/>
  <c r="F8" i="8" s="1"/>
  <c r="E9" i="8"/>
  <c r="F9" i="8" s="1"/>
  <c r="E10" i="8"/>
  <c r="F10" i="8" s="1"/>
  <c r="E11" i="8"/>
  <c r="F11" i="8" s="1"/>
  <c r="E3" i="8"/>
  <c r="F3" i="8" s="1"/>
  <c r="E2" i="8"/>
  <c r="F2" i="8" s="1"/>
  <c r="D12" i="8"/>
  <c r="I6" i="7"/>
  <c r="I30" i="7"/>
  <c r="N41" i="7"/>
  <c r="P41" i="7"/>
  <c r="M41" i="7"/>
  <c r="O41" i="7"/>
  <c r="P40" i="7"/>
  <c r="O40" i="7"/>
  <c r="P39" i="7"/>
  <c r="O39" i="7"/>
  <c r="P38" i="7"/>
  <c r="O38" i="7"/>
  <c r="P37" i="7"/>
  <c r="O37" i="7"/>
  <c r="P30" i="7"/>
  <c r="N33" i="7"/>
  <c r="M33" i="7"/>
  <c r="O32" i="7"/>
  <c r="O31" i="7"/>
  <c r="R33" i="7"/>
  <c r="O30" i="7"/>
  <c r="O33" i="7"/>
  <c r="F46" i="7"/>
  <c r="F47" i="7"/>
  <c r="F48" i="7"/>
  <c r="F49" i="7"/>
  <c r="F44" i="7"/>
  <c r="F50" i="7" s="1"/>
  <c r="C50" i="7"/>
  <c r="D50" i="7"/>
  <c r="E50" i="7"/>
  <c r="B50" i="7"/>
  <c r="F45" i="7"/>
  <c r="D38" i="7"/>
  <c r="D39" i="7"/>
  <c r="D40" i="7"/>
  <c r="D37" i="7"/>
  <c r="E38" i="7"/>
  <c r="E39" i="7"/>
  <c r="E40" i="7"/>
  <c r="C41" i="7"/>
  <c r="E37" i="7"/>
  <c r="B41" i="7"/>
  <c r="E41" i="7"/>
  <c r="G32" i="7"/>
  <c r="G31" i="7"/>
  <c r="J31" i="7"/>
  <c r="J32" i="7"/>
  <c r="F33" i="7"/>
  <c r="E33" i="7"/>
  <c r="J30" i="7"/>
  <c r="J33" i="7" s="1"/>
  <c r="J34" i="7" s="1"/>
  <c r="G30" i="7"/>
  <c r="H30" i="7"/>
  <c r="C33" i="7"/>
  <c r="AH34" i="7" s="1"/>
  <c r="B32" i="7"/>
  <c r="P32" i="7" s="1"/>
  <c r="H32" i="7"/>
  <c r="B31" i="7"/>
  <c r="P31" i="7"/>
  <c r="H31" i="7"/>
  <c r="D30" i="7"/>
  <c r="AZ72" i="1"/>
  <c r="AZ71" i="1"/>
  <c r="AZ70" i="1"/>
  <c r="AZ69" i="1"/>
  <c r="AZ68" i="1"/>
  <c r="AZ67" i="1"/>
  <c r="AZ66" i="1"/>
  <c r="AZ62" i="1"/>
  <c r="AZ61" i="1"/>
  <c r="BA61" i="1"/>
  <c r="BB61" i="1" s="1"/>
  <c r="AZ60" i="1"/>
  <c r="BA60" i="1" s="1"/>
  <c r="BB60" i="1" s="1"/>
  <c r="AZ58" i="1"/>
  <c r="AZ55" i="1"/>
  <c r="BB55" i="1"/>
  <c r="AZ54" i="1"/>
  <c r="AZ53" i="1"/>
  <c r="BB53" i="1" s="1"/>
  <c r="AZ51" i="1"/>
  <c r="AZ44" i="1"/>
  <c r="AZ42" i="1"/>
  <c r="AZ38" i="1"/>
  <c r="AZ37" i="1"/>
  <c r="AZ36" i="1"/>
  <c r="AZ35" i="1"/>
  <c r="AZ34" i="1"/>
  <c r="BA34" i="1"/>
  <c r="BB34" i="1" s="1"/>
  <c r="AZ32" i="1"/>
  <c r="AZ31" i="1"/>
  <c r="AZ30" i="1"/>
  <c r="BA30" i="1" s="1"/>
  <c r="AZ29" i="1"/>
  <c r="AZ26" i="1"/>
  <c r="BA26" i="1" s="1"/>
  <c r="AZ25" i="1"/>
  <c r="AZ24" i="1"/>
  <c r="AZ22" i="1"/>
  <c r="AZ18" i="1"/>
  <c r="AZ19" i="1"/>
  <c r="AZ20" i="1"/>
  <c r="AZ23" i="1"/>
  <c r="AS72" i="1"/>
  <c r="AS71" i="1"/>
  <c r="AS70" i="1"/>
  <c r="AU70" i="1" s="1"/>
  <c r="AS69" i="1"/>
  <c r="AS68" i="1"/>
  <c r="AU68" i="1"/>
  <c r="AS67" i="1"/>
  <c r="AU67" i="1" s="1"/>
  <c r="AS66" i="1"/>
  <c r="AS64" i="1"/>
  <c r="AS62" i="1"/>
  <c r="AU62" i="1"/>
  <c r="AS61" i="1"/>
  <c r="AS56" i="1"/>
  <c r="AS54" i="1"/>
  <c r="AS53" i="1"/>
  <c r="AS52" i="1"/>
  <c r="AS51" i="1"/>
  <c r="AU51" i="1" s="1"/>
  <c r="AS50" i="1"/>
  <c r="AU50" i="1"/>
  <c r="AS48" i="1"/>
  <c r="AU48" i="1" s="1"/>
  <c r="AS47" i="1"/>
  <c r="AU47" i="1" s="1"/>
  <c r="AS44" i="1"/>
  <c r="AU44" i="1" s="1"/>
  <c r="AS43" i="1"/>
  <c r="AS42" i="1"/>
  <c r="AU42" i="1"/>
  <c r="AS41" i="1"/>
  <c r="AU41" i="1" s="1"/>
  <c r="AS40" i="1"/>
  <c r="AS39" i="1"/>
  <c r="AU39" i="1"/>
  <c r="AS38" i="1"/>
  <c r="AS37" i="1"/>
  <c r="AU37" i="1"/>
  <c r="AS36" i="1"/>
  <c r="AU36" i="1" s="1"/>
  <c r="AS35" i="1"/>
  <c r="AS34" i="1"/>
  <c r="AS32" i="1"/>
  <c r="AU32" i="1" s="1"/>
  <c r="AS31" i="1"/>
  <c r="AU31" i="1"/>
  <c r="AS30" i="1"/>
  <c r="AS29" i="1"/>
  <c r="AU29" i="1" s="1"/>
  <c r="AS28" i="1"/>
  <c r="AS26" i="1"/>
  <c r="AS25" i="1"/>
  <c r="AS24" i="1"/>
  <c r="AS23" i="1"/>
  <c r="AS22" i="1"/>
  <c r="AS21" i="1"/>
  <c r="AU21" i="1"/>
  <c r="AS18" i="1"/>
  <c r="AU18" i="1"/>
  <c r="AU19" i="1"/>
  <c r="AU73" i="1"/>
  <c r="AS17" i="1"/>
  <c r="AU17" i="1"/>
  <c r="AU72" i="1"/>
  <c r="AU71" i="1"/>
  <c r="AU69" i="1"/>
  <c r="AU64" i="1"/>
  <c r="AU61" i="1"/>
  <c r="AU56" i="1"/>
  <c r="AU25" i="1"/>
  <c r="AM58" i="1"/>
  <c r="AO58" i="1" s="1"/>
  <c r="AN50" i="1"/>
  <c r="C25" i="7"/>
  <c r="D25" i="7"/>
  <c r="B25" i="7"/>
  <c r="AN43" i="1"/>
  <c r="AN40" i="1"/>
  <c r="AN39" i="1"/>
  <c r="AN52" i="1"/>
  <c r="AO52" i="1" s="1"/>
  <c r="AN49" i="1"/>
  <c r="AZ49" i="1"/>
  <c r="AN48" i="1"/>
  <c r="AN47" i="1"/>
  <c r="AN46" i="1"/>
  <c r="AZ46" i="1" s="1"/>
  <c r="AN28" i="1"/>
  <c r="AZ28" i="1" s="1"/>
  <c r="Q4" i="7"/>
  <c r="R4" i="7" s="1"/>
  <c r="Q5" i="7"/>
  <c r="Q3" i="7"/>
  <c r="P6" i="7"/>
  <c r="O6" i="7"/>
  <c r="N6" i="7"/>
  <c r="M6" i="7"/>
  <c r="AH40" i="1"/>
  <c r="J5" i="7"/>
  <c r="J4" i="7"/>
  <c r="J3" i="7"/>
  <c r="J6" i="7" s="1"/>
  <c r="G6" i="7"/>
  <c r="H6" i="7"/>
  <c r="F6" i="7"/>
  <c r="N14" i="7"/>
  <c r="Q14" i="7"/>
  <c r="O14" i="7"/>
  <c r="P14" i="7"/>
  <c r="W14" i="7"/>
  <c r="X12" i="7"/>
  <c r="X14" i="7"/>
  <c r="Q10" i="7"/>
  <c r="R10" i="7"/>
  <c r="Q12" i="7"/>
  <c r="R12" i="7"/>
  <c r="Q13" i="7"/>
  <c r="R13" i="7"/>
  <c r="Q11" i="7"/>
  <c r="R11" i="7"/>
  <c r="M14" i="7"/>
  <c r="AH41" i="1"/>
  <c r="AZ41" i="1" s="1"/>
  <c r="BA41" i="1" s="1"/>
  <c r="BB41" i="1" s="1"/>
  <c r="AH43" i="1"/>
  <c r="AB40" i="1"/>
  <c r="AI55" i="1"/>
  <c r="AH52" i="1"/>
  <c r="AI52" i="1"/>
  <c r="D3" i="7"/>
  <c r="B4" i="7"/>
  <c r="D4" i="7" s="1"/>
  <c r="B5" i="7"/>
  <c r="D5" i="7" s="1"/>
  <c r="C6" i="7"/>
  <c r="D10" i="7"/>
  <c r="D11" i="7"/>
  <c r="D12" i="7"/>
  <c r="D13" i="7"/>
  <c r="B14" i="7"/>
  <c r="C14" i="7"/>
  <c r="E2" i="6"/>
  <c r="E3" i="6"/>
  <c r="D4" i="6"/>
  <c r="D5" i="6"/>
  <c r="B6" i="6"/>
  <c r="C6" i="6"/>
  <c r="A1" i="1"/>
  <c r="P17" i="1"/>
  <c r="AY17" i="1" s="1"/>
  <c r="Z17" i="1"/>
  <c r="AA17" i="1"/>
  <c r="AF17" i="1"/>
  <c r="AG17" i="1"/>
  <c r="AL17" i="1"/>
  <c r="AR17" i="1"/>
  <c r="AX17" i="1"/>
  <c r="P18" i="1"/>
  <c r="AY18" i="1"/>
  <c r="BA18" i="1"/>
  <c r="BB18" i="1"/>
  <c r="Z18" i="1"/>
  <c r="AA18" i="1"/>
  <c r="AF18" i="1"/>
  <c r="AG18" i="1"/>
  <c r="AI18" i="1" s="1"/>
  <c r="AL18" i="1"/>
  <c r="AM18" i="1"/>
  <c r="AR18" i="1"/>
  <c r="AX18" i="1"/>
  <c r="P19" i="1"/>
  <c r="AY19" i="1" s="1"/>
  <c r="BA19" i="1"/>
  <c r="BB19" i="1" s="1"/>
  <c r="Z19" i="1"/>
  <c r="AA19" i="1"/>
  <c r="AF19" i="1"/>
  <c r="AG19" i="1"/>
  <c r="AI19" i="1"/>
  <c r="AL19" i="1"/>
  <c r="AM19" i="1"/>
  <c r="AO19" i="1" s="1"/>
  <c r="AR19" i="1"/>
  <c r="AX19" i="1"/>
  <c r="P21" i="1"/>
  <c r="AY21" i="1" s="1"/>
  <c r="Z21" i="1"/>
  <c r="AA21" i="1"/>
  <c r="AF21" i="1"/>
  <c r="AG21" i="1"/>
  <c r="AL21" i="1"/>
  <c r="AM21" i="1"/>
  <c r="AO21" i="1"/>
  <c r="AR21" i="1"/>
  <c r="AX21" i="1"/>
  <c r="P22" i="1"/>
  <c r="AY22" i="1"/>
  <c r="BA22" i="1" s="1"/>
  <c r="Z22" i="1"/>
  <c r="AA22" i="1"/>
  <c r="AC22" i="1"/>
  <c r="AF22" i="1"/>
  <c r="AG22" i="1"/>
  <c r="AL22" i="1"/>
  <c r="AM22" i="1"/>
  <c r="AR22" i="1"/>
  <c r="AU22" i="1"/>
  <c r="AX22" i="1"/>
  <c r="P24" i="1"/>
  <c r="AY24" i="1"/>
  <c r="BA24" i="1" s="1"/>
  <c r="BB24" i="1" s="1"/>
  <c r="Z24" i="1"/>
  <c r="AA24" i="1"/>
  <c r="AF24" i="1"/>
  <c r="AG24" i="1"/>
  <c r="AI24" i="1"/>
  <c r="AL24" i="1"/>
  <c r="AM24" i="1"/>
  <c r="AR24" i="1"/>
  <c r="AX24" i="1"/>
  <c r="P25" i="1"/>
  <c r="Z25" i="1"/>
  <c r="AA25" i="1"/>
  <c r="AC25" i="1"/>
  <c r="AF25" i="1"/>
  <c r="AL25" i="1"/>
  <c r="AM25" i="1"/>
  <c r="AR25" i="1"/>
  <c r="AX25" i="1"/>
  <c r="AY25" i="1"/>
  <c r="BA25" i="1"/>
  <c r="BB25" i="1"/>
  <c r="P26" i="1"/>
  <c r="AY26" i="1"/>
  <c r="BB26" i="1"/>
  <c r="Z26" i="1"/>
  <c r="AA26" i="1"/>
  <c r="AF26" i="1"/>
  <c r="AL26" i="1"/>
  <c r="AM26" i="1"/>
  <c r="AR26" i="1"/>
  <c r="AX26" i="1"/>
  <c r="P28" i="1"/>
  <c r="AY28" i="1" s="1"/>
  <c r="Z28" i="1"/>
  <c r="AA28" i="1"/>
  <c r="AF28" i="1"/>
  <c r="AG28" i="1"/>
  <c r="AI28" i="1"/>
  <c r="AL28" i="1"/>
  <c r="AM28" i="1"/>
  <c r="AO28" i="1" s="1"/>
  <c r="AR28" i="1"/>
  <c r="AU28" i="1"/>
  <c r="AX28" i="1"/>
  <c r="P29" i="1"/>
  <c r="AY29" i="1"/>
  <c r="BA29" i="1"/>
  <c r="BB29" i="1"/>
  <c r="Z29" i="1"/>
  <c r="AA29" i="1"/>
  <c r="AF29" i="1"/>
  <c r="AG29" i="1"/>
  <c r="AI29" i="1" s="1"/>
  <c r="AI73" i="1" s="1"/>
  <c r="AL29" i="1"/>
  <c r="AM29" i="1"/>
  <c r="AO29" i="1"/>
  <c r="AR29" i="1"/>
  <c r="AX29" i="1"/>
  <c r="P30" i="1"/>
  <c r="Z30" i="1"/>
  <c r="AA30" i="1"/>
  <c r="AF30" i="1"/>
  <c r="AG30" i="1"/>
  <c r="AI30" i="1"/>
  <c r="AL30" i="1"/>
  <c r="AM30" i="1"/>
  <c r="AO30" i="1"/>
  <c r="AR30" i="1"/>
  <c r="AU30" i="1"/>
  <c r="AX30" i="1"/>
  <c r="AY30" i="1"/>
  <c r="P31" i="1"/>
  <c r="AY31" i="1" s="1"/>
  <c r="BA31" i="1" s="1"/>
  <c r="BB31" i="1" s="1"/>
  <c r="Z31" i="1"/>
  <c r="AA31" i="1"/>
  <c r="AF31" i="1"/>
  <c r="AG31" i="1"/>
  <c r="AI31" i="1"/>
  <c r="AL31" i="1"/>
  <c r="AM31" i="1"/>
  <c r="AO31" i="1"/>
  <c r="AR31" i="1"/>
  <c r="AX31" i="1"/>
  <c r="P32" i="1"/>
  <c r="Z32" i="1"/>
  <c r="AA32" i="1"/>
  <c r="AF32" i="1"/>
  <c r="AG32" i="1"/>
  <c r="AI32" i="1"/>
  <c r="AL32" i="1"/>
  <c r="AM32" i="1"/>
  <c r="AR32" i="1"/>
  <c r="AX32" i="1"/>
  <c r="AY32" i="1"/>
  <c r="BA32" i="1" s="1"/>
  <c r="BB32" i="1" s="1"/>
  <c r="P34" i="1"/>
  <c r="Z34" i="1"/>
  <c r="AA34" i="1"/>
  <c r="AF34" i="1"/>
  <c r="AG34" i="1"/>
  <c r="AI34" i="1"/>
  <c r="AL34" i="1"/>
  <c r="AM34" i="1"/>
  <c r="AO34" i="1"/>
  <c r="AR34" i="1"/>
  <c r="AU34" i="1"/>
  <c r="AX34" i="1"/>
  <c r="AY34" i="1"/>
  <c r="P35" i="1"/>
  <c r="AY35" i="1" s="1"/>
  <c r="Z35" i="1"/>
  <c r="AA35" i="1"/>
  <c r="AC35" i="1"/>
  <c r="AF35" i="1"/>
  <c r="AG35" i="1"/>
  <c r="AI35" i="1"/>
  <c r="AL35" i="1"/>
  <c r="AM35" i="1"/>
  <c r="AO35" i="1" s="1"/>
  <c r="AR35" i="1"/>
  <c r="AU35" i="1"/>
  <c r="AX35" i="1"/>
  <c r="P36" i="1"/>
  <c r="AY36" i="1"/>
  <c r="BA36" i="1" s="1"/>
  <c r="BB36" i="1" s="1"/>
  <c r="Z36" i="1"/>
  <c r="AA36" i="1"/>
  <c r="AC36" i="1"/>
  <c r="AF36" i="1"/>
  <c r="AG36" i="1"/>
  <c r="AI36" i="1"/>
  <c r="AL36" i="1"/>
  <c r="AM36" i="1"/>
  <c r="AO36" i="1" s="1"/>
  <c r="AR36" i="1"/>
  <c r="AX36" i="1"/>
  <c r="P37" i="1"/>
  <c r="AY37" i="1" s="1"/>
  <c r="BA37" i="1" s="1"/>
  <c r="Z37" i="1"/>
  <c r="AA37" i="1"/>
  <c r="AF37" i="1"/>
  <c r="AG37" i="1"/>
  <c r="AI37" i="1"/>
  <c r="AL37" i="1"/>
  <c r="AM37" i="1"/>
  <c r="AO37" i="1" s="1"/>
  <c r="AR37" i="1"/>
  <c r="AX37" i="1"/>
  <c r="P38" i="1"/>
  <c r="AY38" i="1" s="1"/>
  <c r="BA38" i="1" s="1"/>
  <c r="BB38" i="1" s="1"/>
  <c r="Z38" i="1"/>
  <c r="AA38" i="1"/>
  <c r="AF38" i="1"/>
  <c r="AG38" i="1"/>
  <c r="AI38" i="1"/>
  <c r="AL38" i="1"/>
  <c r="AM38" i="1"/>
  <c r="AR38" i="1"/>
  <c r="AU38" i="1"/>
  <c r="AX38" i="1"/>
  <c r="P39" i="1"/>
  <c r="AY39" i="1" s="1"/>
  <c r="Z39" i="1"/>
  <c r="AA39" i="1"/>
  <c r="AB39" i="1"/>
  <c r="AC39" i="1" s="1"/>
  <c r="AF39" i="1"/>
  <c r="AG39" i="1"/>
  <c r="AI39" i="1"/>
  <c r="AL39" i="1"/>
  <c r="AM39" i="1"/>
  <c r="AR39" i="1"/>
  <c r="AX39" i="1"/>
  <c r="P40" i="1"/>
  <c r="AY40" i="1"/>
  <c r="Z40" i="1"/>
  <c r="AA40" i="1"/>
  <c r="AC40" i="1" s="1"/>
  <c r="AF40" i="1"/>
  <c r="AG40" i="1"/>
  <c r="AI40" i="1"/>
  <c r="AL40" i="1"/>
  <c r="AM40" i="1"/>
  <c r="AR40" i="1"/>
  <c r="AU40" i="1"/>
  <c r="AZ40" i="1" s="1"/>
  <c r="BA40" i="1" s="1"/>
  <c r="BB40" i="1" s="1"/>
  <c r="AX40" i="1"/>
  <c r="P41" i="1"/>
  <c r="AY41" i="1"/>
  <c r="Z41" i="1"/>
  <c r="AA41" i="1"/>
  <c r="AC41" i="1" s="1"/>
  <c r="AF41" i="1"/>
  <c r="AG41" i="1"/>
  <c r="AI41" i="1"/>
  <c r="AL41" i="1"/>
  <c r="AM41" i="1"/>
  <c r="AO41" i="1"/>
  <c r="AR41" i="1"/>
  <c r="AX41" i="1"/>
  <c r="P42" i="1"/>
  <c r="AY42" i="1"/>
  <c r="BA42" i="1"/>
  <c r="BB42" i="1" s="1"/>
  <c r="Z42" i="1"/>
  <c r="AA42" i="1"/>
  <c r="AC42" i="1"/>
  <c r="AF42" i="1"/>
  <c r="AG42" i="1"/>
  <c r="AI42" i="1"/>
  <c r="AL42" i="1"/>
  <c r="AM42" i="1"/>
  <c r="AO42" i="1"/>
  <c r="AR42" i="1"/>
  <c r="AX42" i="1"/>
  <c r="P43" i="1"/>
  <c r="AY43" i="1"/>
  <c r="Z43" i="1"/>
  <c r="AA43" i="1"/>
  <c r="AC43" i="1" s="1"/>
  <c r="AF43" i="1"/>
  <c r="AG43" i="1"/>
  <c r="AI43" i="1"/>
  <c r="AL43" i="1"/>
  <c r="AM43" i="1"/>
  <c r="AR43" i="1"/>
  <c r="AU43" i="1"/>
  <c r="AZ43" i="1" s="1"/>
  <c r="AX43" i="1"/>
  <c r="P44" i="1"/>
  <c r="Z44" i="1"/>
  <c r="AA44" i="1"/>
  <c r="AF44" i="1"/>
  <c r="AG44" i="1"/>
  <c r="AL44" i="1"/>
  <c r="AM44" i="1"/>
  <c r="AR44" i="1"/>
  <c r="AX44" i="1"/>
  <c r="AY44" i="1"/>
  <c r="BA44" i="1" s="1"/>
  <c r="BB44" i="1" s="1"/>
  <c r="P46" i="1"/>
  <c r="AY46" i="1"/>
  <c r="BA46" i="1" s="1"/>
  <c r="BB46" i="1" s="1"/>
  <c r="Z46" i="1"/>
  <c r="AA46" i="1"/>
  <c r="AB46" i="1"/>
  <c r="AC46" i="1" s="1"/>
  <c r="AF46" i="1"/>
  <c r="AG46" i="1"/>
  <c r="AI46" i="1"/>
  <c r="AL46" i="1"/>
  <c r="AM46" i="1"/>
  <c r="AO46" i="1"/>
  <c r="AR46" i="1"/>
  <c r="AU46" i="1"/>
  <c r="AX46" i="1"/>
  <c r="P47" i="1"/>
  <c r="AY47" i="1"/>
  <c r="Z47" i="1"/>
  <c r="AC47" i="1"/>
  <c r="AF47" i="1"/>
  <c r="AG47" i="1"/>
  <c r="AI47" i="1"/>
  <c r="AL47" i="1"/>
  <c r="AM47" i="1"/>
  <c r="AR47" i="1"/>
  <c r="AX47" i="1"/>
  <c r="P48" i="1"/>
  <c r="AY48" i="1"/>
  <c r="Z48" i="1"/>
  <c r="AA48" i="1"/>
  <c r="AB48" i="1"/>
  <c r="AC48" i="1" s="1"/>
  <c r="AF48" i="1"/>
  <c r="AG48" i="1"/>
  <c r="AI48" i="1"/>
  <c r="AL48" i="1"/>
  <c r="AM48" i="1"/>
  <c r="AO48" i="1" s="1"/>
  <c r="AR48" i="1"/>
  <c r="AX48" i="1"/>
  <c r="P49" i="1"/>
  <c r="AS49" i="1" s="1"/>
  <c r="AU49" i="1" s="1"/>
  <c r="Z49" i="1"/>
  <c r="AA49" i="1"/>
  <c r="AF49" i="1"/>
  <c r="AG49" i="1"/>
  <c r="AL49" i="1"/>
  <c r="AM49" i="1"/>
  <c r="AO49" i="1"/>
  <c r="AR49" i="1"/>
  <c r="AX49" i="1"/>
  <c r="P50" i="1"/>
  <c r="AY50" i="1"/>
  <c r="Z50" i="1"/>
  <c r="AA50" i="1"/>
  <c r="AB50" i="1"/>
  <c r="AC50" i="1" s="1"/>
  <c r="AF50" i="1"/>
  <c r="AI50" i="1"/>
  <c r="AL50" i="1"/>
  <c r="AM50" i="1"/>
  <c r="AR50" i="1"/>
  <c r="AX50" i="1"/>
  <c r="P51" i="1"/>
  <c r="AY51" i="1" s="1"/>
  <c r="BA51" i="1" s="1"/>
  <c r="BB51" i="1" s="1"/>
  <c r="Z51" i="1"/>
  <c r="AA51" i="1"/>
  <c r="AC51" i="1"/>
  <c r="AF51" i="1"/>
  <c r="AI51" i="1"/>
  <c r="AL51" i="1"/>
  <c r="AM51" i="1"/>
  <c r="AO51" i="1" s="1"/>
  <c r="AR51" i="1"/>
  <c r="AX51" i="1"/>
  <c r="P52" i="1"/>
  <c r="AY52" i="1" s="1"/>
  <c r="Z52" i="1"/>
  <c r="AA52" i="1"/>
  <c r="AB52" i="1"/>
  <c r="AC52" i="1" s="1"/>
  <c r="AF52" i="1"/>
  <c r="AG52" i="1"/>
  <c r="AL52" i="1"/>
  <c r="AM52" i="1"/>
  <c r="AR52" i="1"/>
  <c r="AU52" i="1"/>
  <c r="AX52" i="1"/>
  <c r="P53" i="1"/>
  <c r="Z53" i="1"/>
  <c r="AA53" i="1"/>
  <c r="AF53" i="1"/>
  <c r="AG53" i="1"/>
  <c r="AL53" i="1"/>
  <c r="AM53" i="1"/>
  <c r="AR53" i="1"/>
  <c r="AX53" i="1"/>
  <c r="AY53" i="1"/>
  <c r="P54" i="1"/>
  <c r="AY54" i="1" s="1"/>
  <c r="Z54" i="1"/>
  <c r="AA54" i="1"/>
  <c r="AF54" i="1"/>
  <c r="AG54" i="1"/>
  <c r="AL54" i="1"/>
  <c r="AM54" i="1"/>
  <c r="AR54" i="1"/>
  <c r="AX54" i="1"/>
  <c r="P55" i="1"/>
  <c r="P56" i="1"/>
  <c r="AY56" i="1"/>
  <c r="Z56" i="1"/>
  <c r="AA56" i="1"/>
  <c r="AC56" i="1" s="1"/>
  <c r="AB56" i="1"/>
  <c r="AZ56" i="1" s="1"/>
  <c r="AF56" i="1"/>
  <c r="AG56" i="1"/>
  <c r="AI56" i="1" s="1"/>
  <c r="AL56" i="1"/>
  <c r="AM56" i="1"/>
  <c r="AO56" i="1"/>
  <c r="AR56" i="1"/>
  <c r="AX56" i="1"/>
  <c r="P58" i="1"/>
  <c r="BB58" i="1"/>
  <c r="Z58" i="1"/>
  <c r="AA58" i="1"/>
  <c r="AF58" i="1"/>
  <c r="AG58" i="1"/>
  <c r="AI58" i="1" s="1"/>
  <c r="AL58" i="1"/>
  <c r="AR58" i="1"/>
  <c r="AX58" i="1"/>
  <c r="P60" i="1"/>
  <c r="AY60" i="1"/>
  <c r="Z60" i="1"/>
  <c r="AA60" i="1"/>
  <c r="AF60" i="1"/>
  <c r="AG60" i="1"/>
  <c r="AI60" i="1"/>
  <c r="AL60" i="1"/>
  <c r="AM60" i="1"/>
  <c r="AO60" i="1"/>
  <c r="AR60" i="1"/>
  <c r="AX60" i="1"/>
  <c r="P61" i="1"/>
  <c r="AY61" i="1"/>
  <c r="Z61" i="1"/>
  <c r="AA61" i="1"/>
  <c r="AC61" i="1" s="1"/>
  <c r="AF61" i="1"/>
  <c r="AG61" i="1"/>
  <c r="AI61" i="1"/>
  <c r="AL61" i="1"/>
  <c r="AM61" i="1"/>
  <c r="AO61" i="1"/>
  <c r="AR61" i="1"/>
  <c r="AX61" i="1"/>
  <c r="P62" i="1"/>
  <c r="AY62" i="1"/>
  <c r="BA62" i="1"/>
  <c r="BB62" i="1" s="1"/>
  <c r="Z62" i="1"/>
  <c r="AA62" i="1"/>
  <c r="AF62" i="1"/>
  <c r="AG62" i="1"/>
  <c r="AL62" i="1"/>
  <c r="AM62" i="1"/>
  <c r="AR62" i="1"/>
  <c r="AX62" i="1"/>
  <c r="P64" i="1"/>
  <c r="AY64" i="1" s="1"/>
  <c r="BA64" i="1" s="1"/>
  <c r="Z64" i="1"/>
  <c r="AA64" i="1"/>
  <c r="AB64" i="1"/>
  <c r="BB64" i="1"/>
  <c r="AG64" i="1"/>
  <c r="AL64" i="1"/>
  <c r="AM64" i="1"/>
  <c r="AR64" i="1"/>
  <c r="AX64" i="1"/>
  <c r="P65" i="1"/>
  <c r="P66" i="1"/>
  <c r="Z66" i="1"/>
  <c r="AA66" i="1"/>
  <c r="AF66" i="1"/>
  <c r="AG66" i="1"/>
  <c r="AI66" i="1"/>
  <c r="AL66" i="1"/>
  <c r="AM66" i="1"/>
  <c r="AO66" i="1" s="1"/>
  <c r="AR66" i="1"/>
  <c r="AU66" i="1"/>
  <c r="AX66" i="1"/>
  <c r="AY66" i="1"/>
  <c r="BA66" i="1" s="1"/>
  <c r="BB66" i="1" s="1"/>
  <c r="P67" i="1"/>
  <c r="Z67" i="1"/>
  <c r="AA67" i="1"/>
  <c r="AF67" i="1"/>
  <c r="AG67" i="1"/>
  <c r="AI67" i="1" s="1"/>
  <c r="AL67" i="1"/>
  <c r="AM67" i="1"/>
  <c r="AO67" i="1"/>
  <c r="AR67" i="1"/>
  <c r="AX67" i="1"/>
  <c r="AY67" i="1"/>
  <c r="BA67" i="1" s="1"/>
  <c r="BB67" i="1" s="1"/>
  <c r="P68" i="1"/>
  <c r="AY68" i="1"/>
  <c r="BA68" i="1" s="1"/>
  <c r="BB68" i="1" s="1"/>
  <c r="Z68" i="1"/>
  <c r="AA68" i="1"/>
  <c r="AC68" i="1" s="1"/>
  <c r="AF68" i="1"/>
  <c r="AG68" i="1"/>
  <c r="AI68" i="1"/>
  <c r="AL68" i="1"/>
  <c r="AM68" i="1"/>
  <c r="AO68" i="1" s="1"/>
  <c r="AR68" i="1"/>
  <c r="AX68" i="1"/>
  <c r="P69" i="1"/>
  <c r="AY69" i="1" s="1"/>
  <c r="BA69" i="1" s="1"/>
  <c r="BB69" i="1" s="1"/>
  <c r="Z69" i="1"/>
  <c r="AA69" i="1"/>
  <c r="AF69" i="1"/>
  <c r="AG69" i="1"/>
  <c r="AI69" i="1" s="1"/>
  <c r="AL69" i="1"/>
  <c r="AM69" i="1"/>
  <c r="AO69" i="1"/>
  <c r="AR69" i="1"/>
  <c r="AX69" i="1"/>
  <c r="P70" i="1"/>
  <c r="AY70" i="1" s="1"/>
  <c r="BA70" i="1" s="1"/>
  <c r="BB70" i="1" s="1"/>
  <c r="Z70" i="1"/>
  <c r="AF70" i="1"/>
  <c r="AG70" i="1"/>
  <c r="AI70" i="1" s="1"/>
  <c r="AL70" i="1"/>
  <c r="AM70" i="1"/>
  <c r="AO70" i="1"/>
  <c r="AR70" i="1"/>
  <c r="AX70" i="1"/>
  <c r="P71" i="1"/>
  <c r="AY71" i="1" s="1"/>
  <c r="BA71" i="1" s="1"/>
  <c r="BB71" i="1" s="1"/>
  <c r="Z71" i="1"/>
  <c r="AF71" i="1"/>
  <c r="AG71" i="1"/>
  <c r="AI71" i="1"/>
  <c r="AL71" i="1"/>
  <c r="AM71" i="1"/>
  <c r="AO71" i="1" s="1"/>
  <c r="AR71" i="1"/>
  <c r="AX71" i="1"/>
  <c r="P72" i="1"/>
  <c r="AY72" i="1"/>
  <c r="Z72" i="1"/>
  <c r="AA72" i="1"/>
  <c r="AC72" i="1" s="1"/>
  <c r="AF72" i="1"/>
  <c r="AG72" i="1"/>
  <c r="AI72" i="1"/>
  <c r="AL72" i="1"/>
  <c r="AM72" i="1"/>
  <c r="AO72" i="1" s="1"/>
  <c r="AR72" i="1"/>
  <c r="AX72" i="1"/>
  <c r="E73" i="1"/>
  <c r="AO40" i="1"/>
  <c r="K4" i="7"/>
  <c r="K3" i="7"/>
  <c r="I32" i="7"/>
  <c r="K32" i="7" s="1"/>
  <c r="G33" i="7"/>
  <c r="D41" i="7"/>
  <c r="D32" i="7"/>
  <c r="B33" i="7"/>
  <c r="D33" i="7" s="1"/>
  <c r="I31" i="7"/>
  <c r="D31" i="7"/>
  <c r="H36" i="7"/>
  <c r="H37" i="7" s="1"/>
  <c r="S30" i="7"/>
  <c r="S31" i="7"/>
  <c r="S32" i="7"/>
  <c r="Q33" i="7"/>
  <c r="S33" i="7"/>
  <c r="D6" i="6"/>
  <c r="B6" i="7"/>
  <c r="D6" i="7" s="1"/>
  <c r="AZ48" i="1"/>
  <c r="BA48" i="1" s="1"/>
  <c r="BB48" i="1"/>
  <c r="BB22" i="1"/>
  <c r="BB37" i="1"/>
  <c r="BA72" i="1"/>
  <c r="BB72" i="1"/>
  <c r="R3" i="7"/>
  <c r="AO43" i="1"/>
  <c r="BA43" i="1"/>
  <c r="BB43" i="1" s="1"/>
  <c r="AZ50" i="1"/>
  <c r="BA50" i="1"/>
  <c r="BB50" i="1" s="1"/>
  <c r="AO50" i="1"/>
  <c r="BA56" i="1"/>
  <c r="BB56" i="1"/>
  <c r="H33" i="7"/>
  <c r="K5" i="7"/>
  <c r="K6" i="7"/>
  <c r="K7" i="7"/>
  <c r="AA33" i="7"/>
  <c r="AI33" i="7"/>
  <c r="AM33" i="7"/>
  <c r="X41" i="7"/>
  <c r="W41" i="7"/>
  <c r="W42" i="7" s="1"/>
  <c r="AC73" i="1"/>
  <c r="AY58" i="1"/>
  <c r="F12" i="8" l="1"/>
  <c r="E12" i="8"/>
  <c r="AY55" i="1"/>
  <c r="BA54" i="1" s="1"/>
  <c r="BB54" i="1" s="1"/>
  <c r="AS55" i="1"/>
  <c r="AU55" i="1" s="1"/>
  <c r="BA28" i="1"/>
  <c r="BB28" i="1" s="1"/>
  <c r="AZ39" i="1"/>
  <c r="BA39" i="1" s="1"/>
  <c r="BB39" i="1" s="1"/>
  <c r="AO39" i="1"/>
  <c r="K31" i="7"/>
  <c r="I33" i="7"/>
  <c r="BA35" i="1"/>
  <c r="BB35" i="1" s="1"/>
  <c r="BA52" i="1"/>
  <c r="BB52" i="1" s="1"/>
  <c r="AO73" i="1"/>
  <c r="R14" i="7"/>
  <c r="R5" i="7"/>
  <c r="Q6" i="7"/>
  <c r="R6" i="7" s="1"/>
  <c r="R7" i="7" s="1"/>
  <c r="BA21" i="1"/>
  <c r="D14" i="7"/>
  <c r="AZ47" i="1"/>
  <c r="BA47" i="1" s="1"/>
  <c r="BB47" i="1" s="1"/>
  <c r="AO47" i="1"/>
  <c r="BA17" i="1"/>
  <c r="Y34" i="7"/>
  <c r="AO34" i="7"/>
  <c r="AW34" i="7"/>
  <c r="AX34" i="7"/>
  <c r="K30" i="7"/>
  <c r="AY49" i="1"/>
  <c r="BA49" i="1" s="1"/>
  <c r="BB49" i="1" s="1"/>
  <c r="BB30" i="1"/>
  <c r="BB21" i="1" l="1"/>
  <c r="BD21" i="1"/>
  <c r="BD23" i="1" s="1"/>
  <c r="BF23" i="1" s="1"/>
  <c r="R15" i="7"/>
  <c r="I34" i="7"/>
  <c r="K33" i="7"/>
  <c r="K34" i="7" s="1"/>
  <c r="BA73" i="1"/>
</calcChain>
</file>

<file path=xl/comments1.xml><?xml version="1.0" encoding="utf-8"?>
<comments xmlns="http://schemas.openxmlformats.org/spreadsheetml/2006/main">
  <authors>
    <author>juan.jimenez</author>
  </authors>
  <commentList>
    <comment ref="Z14" authorId="0" shapeId="0">
      <text>
        <r>
          <rPr>
            <b/>
            <sz val="8"/>
            <color indexed="81"/>
            <rFont val="Tahoma"/>
            <family val="2"/>
          </rPr>
          <t>juan.jimenez:</t>
        </r>
        <r>
          <rPr>
            <sz val="8"/>
            <color indexed="81"/>
            <rFont val="Tahoma"/>
            <family val="2"/>
          </rPr>
          <t xml:space="preserve">
Relacionar los resultados de medicion de cada uno de los indicadores según la programacion y la ejecucion</t>
        </r>
      </text>
    </comment>
    <comment ref="AD14" authorId="0" shapeId="0">
      <text>
        <r>
          <rPr>
            <b/>
            <sz val="8"/>
            <color indexed="81"/>
            <rFont val="Tahoma"/>
            <family val="2"/>
          </rPr>
          <t>juan.jimenez:</t>
        </r>
        <r>
          <rPr>
            <sz val="8"/>
            <color indexed="81"/>
            <rFont val="Tahoma"/>
            <family val="2"/>
          </rPr>
          <t xml:space="preserve">
En este apartado se debe realizar un breve analisis de los resultados obtenidos durante el trimestre</t>
        </r>
      </text>
    </comment>
    <comment ref="AE14" authorId="0" shapeId="0">
      <text>
        <r>
          <rPr>
            <b/>
            <sz val="8"/>
            <color indexed="81"/>
            <rFont val="Tahoma"/>
            <family val="2"/>
          </rPr>
          <t>juan.jimenez:</t>
        </r>
        <r>
          <rPr>
            <sz val="8"/>
            <color indexed="81"/>
            <rFont val="Tahoma"/>
            <family val="2"/>
          </rPr>
          <t xml:space="preserve">
Documentar y establecer los medios de verificacion de los resultados obtenidos</t>
        </r>
      </text>
    </comment>
    <comment ref="AF14" authorId="0" shapeId="0">
      <text>
        <r>
          <rPr>
            <b/>
            <sz val="8"/>
            <color indexed="81"/>
            <rFont val="Tahoma"/>
            <family val="2"/>
          </rPr>
          <t>juan.jimenez:</t>
        </r>
        <r>
          <rPr>
            <sz val="8"/>
            <color indexed="81"/>
            <rFont val="Tahoma"/>
            <family val="2"/>
          </rPr>
          <t xml:space="preserve">
Relacionar los resultados de medicion de cada uno de los indicadores según la programacion y la ejecucion</t>
        </r>
      </text>
    </comment>
    <comment ref="AJ14" authorId="0" shapeId="0">
      <text>
        <r>
          <rPr>
            <b/>
            <sz val="8"/>
            <color indexed="81"/>
            <rFont val="Tahoma"/>
            <family val="2"/>
          </rPr>
          <t>juan.jimenez:</t>
        </r>
        <r>
          <rPr>
            <sz val="8"/>
            <color indexed="81"/>
            <rFont val="Tahoma"/>
            <family val="2"/>
          </rPr>
          <t xml:space="preserve">
En este apartado se debe realizar un breve analisis de los resultados obtenidos durante el trimestre</t>
        </r>
      </text>
    </comment>
    <comment ref="AK14" authorId="0" shapeId="0">
      <text>
        <r>
          <rPr>
            <b/>
            <sz val="8"/>
            <color indexed="81"/>
            <rFont val="Tahoma"/>
            <family val="2"/>
          </rPr>
          <t>juan.jimenez:</t>
        </r>
        <r>
          <rPr>
            <sz val="8"/>
            <color indexed="81"/>
            <rFont val="Tahoma"/>
            <family val="2"/>
          </rPr>
          <t xml:space="preserve">
Documentar y establecer los medios de verificacion de los resultados obtenidos</t>
        </r>
      </text>
    </comment>
    <comment ref="AL14" authorId="0" shapeId="0">
      <text>
        <r>
          <rPr>
            <b/>
            <sz val="8"/>
            <color indexed="81"/>
            <rFont val="Tahoma"/>
            <family val="2"/>
          </rPr>
          <t>juan.jimenez:</t>
        </r>
        <r>
          <rPr>
            <sz val="8"/>
            <color indexed="81"/>
            <rFont val="Tahoma"/>
            <family val="2"/>
          </rPr>
          <t xml:space="preserve">
Este apartado se debe realizar un breve analisis de los resultados obtenidos durante el</t>
        </r>
      </text>
    </comment>
    <comment ref="AO14" authorId="0" shapeId="0">
      <text>
        <r>
          <rPr>
            <b/>
            <sz val="8"/>
            <color indexed="81"/>
            <rFont val="Tahoma"/>
            <family val="2"/>
          </rPr>
          <t>juan.jimenez:</t>
        </r>
        <r>
          <rPr>
            <sz val="8"/>
            <color indexed="81"/>
            <rFont val="Tahoma"/>
            <family val="2"/>
          </rPr>
          <t xml:space="preserve">
Documentar y establecer los medios de verificacion de los resultados obtenidos</t>
        </r>
      </text>
    </comment>
    <comment ref="AP14" authorId="0" shapeId="0">
      <text>
        <r>
          <rPr>
            <b/>
            <sz val="8"/>
            <color indexed="81"/>
            <rFont val="Tahoma"/>
            <family val="2"/>
          </rPr>
          <t>juan.jimenez:</t>
        </r>
        <r>
          <rPr>
            <sz val="8"/>
            <color indexed="81"/>
            <rFont val="Tahoma"/>
            <family val="2"/>
          </rPr>
          <t xml:space="preserve">
En este apartado se debe realizar un breve analisis de los resultados obtenidos durante el trimestre</t>
        </r>
      </text>
    </comment>
    <comment ref="AR14" authorId="0" shapeId="0">
      <text>
        <r>
          <rPr>
            <b/>
            <sz val="8"/>
            <color indexed="81"/>
            <rFont val="Tahoma"/>
            <family val="2"/>
          </rPr>
          <t>juan.jimenez:</t>
        </r>
        <r>
          <rPr>
            <sz val="8"/>
            <color indexed="81"/>
            <rFont val="Tahoma"/>
            <family val="2"/>
          </rPr>
          <t xml:space="preserve">
Este apartado se debe realizar un breve analisis de los resultados obtenidos durante el</t>
        </r>
      </text>
    </comment>
    <comment ref="AU14" authorId="0" shapeId="0">
      <text>
        <r>
          <rPr>
            <b/>
            <sz val="8"/>
            <color indexed="81"/>
            <rFont val="Tahoma"/>
            <family val="2"/>
          </rPr>
          <t>juan.jimenez:</t>
        </r>
        <r>
          <rPr>
            <sz val="8"/>
            <color indexed="81"/>
            <rFont val="Tahoma"/>
            <family val="2"/>
          </rPr>
          <t xml:space="preserve">
Documentar y establecer los medios de verificacion de los resultados obtenidos</t>
        </r>
      </text>
    </comment>
    <comment ref="AV14" authorId="0" shapeId="0">
      <text>
        <r>
          <rPr>
            <b/>
            <sz val="8"/>
            <color indexed="81"/>
            <rFont val="Tahoma"/>
            <family val="2"/>
          </rPr>
          <t>juan.jimenez:</t>
        </r>
        <r>
          <rPr>
            <sz val="8"/>
            <color indexed="81"/>
            <rFont val="Tahoma"/>
            <family val="2"/>
          </rPr>
          <t xml:space="preserve">
En este apartado se debe realizar un breve analisis de los resultados obtenidos durante el trimestre</t>
        </r>
      </text>
    </comment>
    <comment ref="AX14" authorId="0" shapeId="0">
      <text>
        <r>
          <rPr>
            <b/>
            <sz val="8"/>
            <color indexed="81"/>
            <rFont val="Tahoma"/>
            <family val="2"/>
          </rPr>
          <t>juan.jimenez:</t>
        </r>
        <r>
          <rPr>
            <sz val="8"/>
            <color indexed="81"/>
            <rFont val="Tahoma"/>
            <family val="2"/>
          </rPr>
          <t xml:space="preserve">
Relacionar en este apartado los resultados finales de cada meta durante toda la vigencia </t>
        </r>
      </text>
    </comment>
    <comment ref="BB14" authorId="0" shapeId="0">
      <text>
        <r>
          <rPr>
            <b/>
            <sz val="8"/>
            <color indexed="81"/>
            <rFont val="Tahoma"/>
            <family val="2"/>
          </rPr>
          <t>juan.jimenez:</t>
        </r>
        <r>
          <rPr>
            <sz val="8"/>
            <color indexed="81"/>
            <rFont val="Tahoma"/>
            <family val="2"/>
          </rPr>
          <t xml:space="preserve">
Establecer el resultado de la medicion llevada a cabo durante la vigencia</t>
        </r>
      </text>
    </comment>
    <comment ref="BC14" authorId="0" shapeId="0">
      <text>
        <r>
          <rPr>
            <b/>
            <sz val="8"/>
            <color indexed="81"/>
            <rFont val="Tahoma"/>
            <family val="2"/>
          </rPr>
          <t>juan.jimenez:</t>
        </r>
        <r>
          <rPr>
            <sz val="8"/>
            <color indexed="81"/>
            <rFont val="Tahoma"/>
            <family val="2"/>
          </rPr>
          <t xml:space="preserve">
Realizar un analisis del resultado final obtenido durante la ejecucion del plan de gestion</t>
        </r>
      </text>
    </comment>
    <comment ref="B15" authorId="0" shapeId="0">
      <text>
        <r>
          <rPr>
            <b/>
            <sz val="8"/>
            <color indexed="81"/>
            <rFont val="Tahoma"/>
            <family val="2"/>
          </rPr>
          <t>juan.jimenez:</t>
        </r>
        <r>
          <rPr>
            <sz val="8"/>
            <color indexed="81"/>
            <rFont val="Tahoma"/>
            <family val="2"/>
          </rPr>
          <t xml:space="preserve">
Seleccionar el objetivo estrategico asociado al proceso</t>
        </r>
      </text>
    </comment>
    <comment ref="J15" authorId="0" shapeId="0">
      <text>
        <r>
          <rPr>
            <b/>
            <sz val="8"/>
            <color indexed="81"/>
            <rFont val="Tahoma"/>
            <family val="2"/>
          </rPr>
          <t>juan.jimenez:</t>
        </r>
        <r>
          <rPr>
            <sz val="8"/>
            <color indexed="81"/>
            <rFont val="Tahoma"/>
            <family val="2"/>
          </rPr>
          <t xml:space="preserve">
Establecer el tipo programacion:
- Suma
-Constante
-Creciente
-Decreciente</t>
        </r>
      </text>
    </comment>
    <comment ref="Q15" authorId="0" shapeId="0">
      <text>
        <r>
          <rPr>
            <b/>
            <sz val="8"/>
            <color indexed="81"/>
            <rFont val="Tahoma"/>
            <family val="2"/>
          </rPr>
          <t>juan.jimenez:</t>
        </r>
        <r>
          <rPr>
            <sz val="8"/>
            <color indexed="81"/>
            <rFont val="Tahoma"/>
            <family val="2"/>
          </rPr>
          <t xml:space="preserve">
Establecer el tipo de indicador para la medicion:
- Eficacia
-Efectividad
-Eficiencia</t>
        </r>
      </text>
    </comment>
    <comment ref="S15" authorId="0" shapeId="0">
      <text>
        <r>
          <rPr>
            <b/>
            <sz val="8"/>
            <color indexed="81"/>
            <rFont val="Tahoma"/>
            <family val="2"/>
          </rPr>
          <t>juan.jimenez:</t>
        </r>
        <r>
          <rPr>
            <sz val="8"/>
            <color indexed="81"/>
            <rFont val="Tahoma"/>
            <family val="2"/>
          </rPr>
          <t xml:space="preserve">
Establecer la o las dependencias responsables del proceso</t>
        </r>
      </text>
    </comment>
    <comment ref="T15" authorId="0" shapeId="0">
      <text>
        <r>
          <rPr>
            <b/>
            <sz val="8"/>
            <color indexed="81"/>
            <rFont val="Tahoma"/>
            <family val="2"/>
          </rPr>
          <t>juan.jimenez:</t>
        </r>
        <r>
          <rPr>
            <sz val="8"/>
            <color indexed="81"/>
            <rFont val="Tahoma"/>
            <family val="2"/>
          </rPr>
          <t xml:space="preserve">
Dejar este apartado para el diligenciamiento en la DPSI</t>
        </r>
      </text>
    </comment>
    <comment ref="U15" authorId="0" shapeId="0">
      <text>
        <r>
          <rPr>
            <b/>
            <sz val="8"/>
            <color indexed="81"/>
            <rFont val="Tahoma"/>
            <family val="2"/>
          </rPr>
          <t>juan.jimenez:</t>
        </r>
        <r>
          <rPr>
            <sz val="8"/>
            <color indexed="81"/>
            <rFont val="Tahoma"/>
            <family val="2"/>
          </rPr>
          <t xml:space="preserve">
Asociar la fuente de financiacion
-Recursos Inversion
-Recursos Funcionamiento</t>
        </r>
      </text>
    </comment>
    <comment ref="Y15" authorId="0" shapeId="0">
      <text>
        <r>
          <rPr>
            <b/>
            <sz val="8"/>
            <color indexed="81"/>
            <rFont val="Tahoma"/>
            <family val="2"/>
          </rPr>
          <t>juan.jimenez:</t>
        </r>
        <r>
          <rPr>
            <sz val="8"/>
            <color indexed="81"/>
            <rFont val="Tahoma"/>
            <family val="2"/>
          </rPr>
          <t xml:space="preserve">
Cuantificar el valor total (en millones de pesos) de cada meta</t>
        </r>
      </text>
    </comment>
    <comment ref="W16" authorId="0" shapeId="0">
      <text>
        <r>
          <rPr>
            <b/>
            <sz val="8"/>
            <color indexed="81"/>
            <rFont val="Tahoma"/>
            <family val="2"/>
          </rPr>
          <t>juan.jimenez:</t>
        </r>
        <r>
          <rPr>
            <sz val="8"/>
            <color indexed="81"/>
            <rFont val="Tahoma"/>
            <family val="2"/>
          </rPr>
          <t xml:space="preserve">
Al insertar el codigo del proyecto automaticamente se despliega el nombre del proyecto</t>
        </r>
      </text>
    </comment>
    <comment ref="C28" authorId="0" shapeId="0">
      <text>
        <r>
          <rPr>
            <sz val="8"/>
            <color indexed="81"/>
            <rFont val="Tahoma"/>
            <family val="2"/>
          </rPr>
          <t xml:space="preserve">ESTABLECER METAS DEL PLAN DE DESARROLLO LOCAL,  QUE ESTEN RELACIONADAS CON 
</t>
        </r>
      </text>
    </comment>
    <comment ref="E33" authorId="0" shapeId="0">
      <text>
        <r>
          <rPr>
            <b/>
            <sz val="22"/>
            <color indexed="81"/>
            <rFont val="Tahoma"/>
            <family val="2"/>
          </rPr>
          <t>DEBE SUMAR UN 10%</t>
        </r>
      </text>
    </comment>
    <comment ref="D34" authorId="0" shapeId="0">
      <text>
        <r>
          <rPr>
            <b/>
            <sz val="8"/>
            <color indexed="81"/>
            <rFont val="Tahoma"/>
            <family val="2"/>
          </rPr>
          <t>La propuesta de la Subsecretaría de Gestion Local es como mìnimo estas magnitudes, a partir de ahí cada Alcaldìa Local programa la cantidad que pueda desarrollar. No se reciben programaciones inferiores
Cuando formulen la meta, retiren la palabra "mìnimo"</t>
        </r>
      </text>
    </comment>
    <comment ref="D60" authorId="0" shapeId="0">
      <text>
        <r>
          <rPr>
            <b/>
            <sz val="20"/>
            <color indexed="81"/>
            <rFont val="Tahoma"/>
            <family val="2"/>
          </rPr>
          <t>PARA LA PROGRAMACIÓN DE ESTAS DOS METAS FAVOR TENER EN CUENTA LA INFORMACIÓN SUMINISTRADA POR LA DIRECCIÓN ADMINSITRATIVA SEGÚN RADICADO 20174200086913
y REUNIÓN DEL DIA 8 DE MARZO DE 2017</t>
        </r>
      </text>
    </comment>
    <comment ref="D66" authorId="0" shapeId="0">
      <text>
        <r>
          <rPr>
            <b/>
            <sz val="28"/>
            <color indexed="81"/>
            <rFont val="Tahoma"/>
            <family val="2"/>
          </rPr>
          <t>TRANSVERSALES</t>
        </r>
      </text>
    </comment>
    <comment ref="D69" authorId="0" shapeId="0">
      <text>
        <r>
          <rPr>
            <b/>
            <sz val="20"/>
            <color indexed="81"/>
            <rFont val="Tahoma"/>
            <family val="2"/>
          </rPr>
          <t>AMARILLO - METAS TRANSVERSALES ASOCIADAS AL MEJORAMIENTO DEL SISTEMA DE GESTIÓN DE LA ENTIDAD</t>
        </r>
      </text>
    </comment>
  </commentList>
</comments>
</file>

<file path=xl/comments2.xml><?xml version="1.0" encoding="utf-8"?>
<comments xmlns="http://schemas.openxmlformats.org/spreadsheetml/2006/main">
  <authors>
    <author>Sandy.Calderon</author>
  </authors>
  <commentList>
    <comment ref="C91" authorId="0" shapeId="0">
      <text>
        <r>
          <rPr>
            <b/>
            <sz val="8"/>
            <color indexed="81"/>
            <rFont val="Tahoma"/>
            <family val="2"/>
          </rPr>
          <t>Sandy.Calderon:</t>
        </r>
        <r>
          <rPr>
            <sz val="8"/>
            <color indexed="81"/>
            <rFont val="Tahoma"/>
            <family val="2"/>
          </rPr>
          <t xml:space="preserve">
ambos A.L y SDG</t>
        </r>
      </text>
    </comment>
  </commentList>
</comments>
</file>

<file path=xl/sharedStrings.xml><?xml version="1.0" encoding="utf-8"?>
<sst xmlns="http://schemas.openxmlformats.org/spreadsheetml/2006/main" count="1273" uniqueCount="680">
  <si>
    <t>No se logró tener para el trimestre</t>
  </si>
  <si>
    <t>La meta se supero debido a la tarea que dispuso la Alcaldía de realizar operativos para habitantes de calle</t>
  </si>
  <si>
    <t>Actas de Operativos</t>
  </si>
  <si>
    <t>Se reprograman para el próximo trimestre</t>
  </si>
  <si>
    <t>NA</t>
  </si>
  <si>
    <t>Para este trimestre no se planeo esta actividad</t>
  </si>
  <si>
    <t>Se realizaron 9 modificaciones contractuales y 09 nuevas contrataciones, no se hiceon actualizaciones en el PAA y todo esto quedo en SECOP</t>
  </si>
  <si>
    <t>SECOP</t>
  </si>
  <si>
    <t>Se adjudico el contrato con Terpel por valor de $42.000.000 a traves del portal de Colombia Compra</t>
  </si>
  <si>
    <t>SECOP y PAA</t>
  </si>
  <si>
    <t>Mejora auditoria ambiental</t>
  </si>
  <si>
    <t>Se paso de 69% a 72%</t>
  </si>
  <si>
    <t>Informe auditoria ambientasl SDA</t>
  </si>
  <si>
    <t>Se realizo la publicació de la actualización en SECOP del PAA, se solicitaron 12 NO HAY correspondientes a 12 CPSD realizados</t>
  </si>
  <si>
    <t>Orfeo y SECOP</t>
  </si>
  <si>
    <t>Se tienen dos puntos de toma de encuestas: uno en recepción y otro en la oficina de gestión policiva</t>
  </si>
  <si>
    <t>Usuarios  de encuestas activos</t>
  </si>
  <si>
    <t>A junio 30 se comprometieron $3,493,225,553.00 de los $23,287,141,000.00 asignados</t>
  </si>
  <si>
    <t>Para este periodo no se programó está actividad</t>
  </si>
  <si>
    <t>SDG no ha entregado la relación de las buenas prácticas a ejecutar</t>
  </si>
  <si>
    <t>Se realizó una jornada de capacitación sobre gestión documental</t>
  </si>
  <si>
    <t>Acta capacitación</t>
  </si>
  <si>
    <t>Debido a que a la fecha no se tiene claro la manera de calcular el cumplimiento de esta meta, se ponderó el cumplimiento de los lineamientso establecidos para obtener el porcentaje de ejecución</t>
  </si>
  <si>
    <t>Las actividades que estan en avance son:  inventarios,bienes de uso público, anticipos, recírpocas y multas)</t>
  </si>
  <si>
    <t>SI CAPITAL, Actas</t>
  </si>
  <si>
    <t>No se programo la actividad para este período</t>
  </si>
  <si>
    <t>La meta se supero debido a la tarea que dispuso la DGP de hacer operativos de control a la totalidad de parqueaderos de la localidad.
se realizan 8 operativos en acompañamiento a policia de turismo para control de R.N.T., se realizan 17 operativos a parqueaderos de I.V.C., 2 a bares de I.V.C., 3 a restaurantes, cigarrerias, 1 a casinos para toma de inventario de establecimientos con dicha actividad comercial</t>
  </si>
  <si>
    <t>La programación de esta meta se tiene para el cuarto trimestre de año</t>
  </si>
  <si>
    <t>La meta se dio por cumplida en el primer trimestre debido a que el PDL incluía lineas de acci´n de DDHH; adicionalmente, estas lineas se han mantenido</t>
  </si>
  <si>
    <t>Se realizaron operativos en varios polígonos de Cerros Orientales en Verjon Alto y Bajo</t>
  </si>
  <si>
    <t xml:space="preserve">Expediente físico, SI ACTUA </t>
  </si>
  <si>
    <t>Para este trimestre no se progamó avance en esta meta pues el cumplimiento de ls metas completas solo se ve al final del 4to trimestre.  El avance al 2do trim es de 8% pues se ha estado trabajado en la identificaicón, priorización y formaulación de las actividades</t>
  </si>
  <si>
    <t>Continuidad de campaña Enmárcate con Santa Fe (Difusión y socialización con oficinas de contabilidad)
- Socialización de plan de comunicaciones (elaboración de pieza gráfica, volantes internos, correo interno y reunión)
- Día de la secretaria.</t>
  </si>
  <si>
    <t>Semana ambiental (Elaboración y difusión de piezas, publicación en página web, redes sociales,  gestión con medios de comunicación)
- Rendición de cuentas (Elaboración y difusión de piezas, publicación en página web, redes sociales, gestión con medios de comunicación)
- campaña sensibilización de riesgo en barrio El Dorado (Elaboración y difusión de piezas, publicación en página web, redes sociales, gestión con medios de comunicación)</t>
  </si>
  <si>
    <t>Se archivaron 2 actuaciones de obras y cinco de establecimientos de comercio.  Total 7.  Formula 7/767</t>
  </si>
  <si>
    <t>Se registraron las 102 actuaciones preliminares que estaban sin registrar en SI ACTUA y que exisitian en obras  y 1 de establecimientos de comerio</t>
  </si>
  <si>
    <t>Expediente físico, SI ACTUA</t>
  </si>
  <si>
    <t>Todas  los PQ que llegan a GP para Inspecciones se hace la apertura inmediata a SI ACTUA a través de ORFEO</t>
  </si>
  <si>
    <t>Se archivaron 2 expedientes de ley 232 y 1 de obras</t>
  </si>
  <si>
    <t>3A-&gt;247-186=61, 3C-&gt;354-324=30 y 3d-&gt;404-366=38 total 1005-876=129
Se anota que la inspección 3C lleva dos meses sin inspector lo que afecta el cumplimiento del indicaodr</t>
  </si>
  <si>
    <t xml:space="preserve">Girar el 60% del presupuesto comprometido constituido como Obligaciones por Pagar de la vigencia 2016 y anteriores (Funcionamiento e Inversión).  (Inversión 3.3.6 y funcionamiento 3.1.8) </t>
  </si>
  <si>
    <t>A 01-Ene- 2017 el valor de la 3.1.8 fue de $451.009.000 y el de la 3.3.6 fue de $20,490,057,000
A 30-Jun- 2017 el valor final de la 3.1.8 fue de $207,326,833 y el de la 3.3.6 fue de $17,680,484,945 para un total de $17,887,811,778
Al 30-Jun-2017 el valor acumulado de pagos de la 3.1.8 fue $134,585,325 de y el de la 3.3.6 fue de $3,799,709,611 para un total de pagos de $3,934.294,936
De los  $17,887,811,778 se giraron de $3,934.294,936 que corresponde a 21,99%</t>
  </si>
  <si>
    <t>A junio 30 se han girado $886.885.452.00 de los $23,287,141,000.00 asignados</t>
  </si>
  <si>
    <t>1er trim</t>
  </si>
  <si>
    <t>2do trim</t>
  </si>
  <si>
    <t>3er trim</t>
  </si>
  <si>
    <t>4to trim</t>
  </si>
  <si>
    <t>ttal</t>
  </si>
  <si>
    <t>Dif</t>
  </si>
  <si>
    <t>Ttal</t>
  </si>
  <si>
    <t>Se reportan 3  actuaciones de obras del 1er trimestre; para establecimientos de comercio 18  de 1er trimestre y 6 para 2do trimestre: EP se reporta 6 para el 2do trimestre.  Total reportadas 7+43=50.  Formula indicador 40 / 767</t>
  </si>
  <si>
    <t>&lt;2015</t>
  </si>
  <si>
    <t>Trata de personas 21%
Prevención y protección en derechos humanos a defensores y defensoras de DDHH y personas LGBTI 19%
Educación en derechos humanos para la paz y la convivencia 30%
Fortalecimiento de la articulación interinstitucional local 14%
Total Implementado 95%  
implementado del 35%:   33%</t>
  </si>
  <si>
    <t>Informe generado por la Dirección de Derechos Humanos de SDG</t>
  </si>
  <si>
    <t>Acta de capacitación</t>
  </si>
  <si>
    <t>El 07-Jul-2017 se realizó el proceos de socialización del plan de comunicaicones y de la estrategia de comunicaicón en cascada</t>
  </si>
  <si>
    <t>Asistieron: Alcalde Local, Abogado FDL, Profesional Presupuesto, Profesional  Contador, Líder bono tipo C Inspecto 3a y 3B</t>
  </si>
  <si>
    <t>Acta de capacitación 07-Jul-2017</t>
  </si>
  <si>
    <t>Se realizó una adición de $2.307.147.314 por lo tanto el presupuesto quedo en $25.594,288.314 de los cuales a 30-sep-2017 se han girado $1,997,019,804, es decir, 7,8%</t>
  </si>
  <si>
    <t>Se realizó una adición de $2.307.147.314 por lo tanto el presupuesto quedo en $25.594,288.314 de los cuales a 30-sep-2017, se han comprometido $4.722.366.107  que equivale al 18,45%</t>
  </si>
  <si>
    <t>A 01-Ene-2017 el valor de la 3.1.8 fue de $451.009.000 y el de la 3.3.6 fue de $20,490,057,000
A 30-Sep-2017 el valor final de la 3.1.8 fue de $207,326,833 y el de la 3.3.6 fue de $17,680,484,945 para un total de $17,700,811.778
Al 30-Sep-2017 el valor acumulado de pagos de la 3.1.8 fue $159,052,833  y el de la 3.3.6 fue de $10.144.536.773 para un total de pagos de $10.303.589.606
De los  $17,700,811.778 se giraron de $10,303,589.606 que corresponde a 21,99%</t>
  </si>
  <si>
    <t>SECOP II</t>
  </si>
  <si>
    <t>Se llevaron a cabo el proceso contratctural FDLSF-LP-008-2017 para malla vial y el  FDLSF-LP-021-2017 para parques .  En ambos se utilizaron los pliegos tipo definidos por la SDG</t>
  </si>
  <si>
    <t>Se implemento el formato de control de combustible enviado por Nivel Central y se incluyó la información desde abril 2017</t>
  </si>
  <si>
    <t>Formato de control de combustible en custodia y seguimiento  del Almacenista</t>
  </si>
  <si>
    <t>El instructivo de buenas prácticas de gestión documental fue publicado el 1o de Septiembre y a la fecha no se ha definido como se va a medir su cumlimiento</t>
  </si>
  <si>
    <t>Intranet SIG</t>
  </si>
  <si>
    <t>La implementación se realizó en el segundo trimestre</t>
  </si>
  <si>
    <t>Se realizaron operativos de control en Cerros orientales</t>
  </si>
  <si>
    <t>2 inspeccion, vigilancia y proteccion de animales realizados los dias 25-09-17 y 27-09-17.</t>
  </si>
  <si>
    <t>Se realizaron 02 operativos :
11-08-2017 Calles 23 y 22 entre la Carrera 10 y la Carrera 13
17-08-2017 Carrera 10 entre la Avernida Jimenez y la Calle 19</t>
  </si>
  <si>
    <t>si actua</t>
  </si>
  <si>
    <t xml:space="preserve">3A-&gt;247-185=62, 3C-&gt;354-308=46 y 3d-&gt;404-364=40 total 1005-876=148
Se anota que la inspección 3C estuvo dos meses sin inspector lo que afecta el cumplimiento del indicador
</t>
  </si>
  <si>
    <t xml:space="preserve">EVALUACIÓN I TRIMESTRE </t>
  </si>
  <si>
    <t xml:space="preserve">EVALUACIÓN II TRIMESTRE </t>
  </si>
  <si>
    <t xml:space="preserve">EVALUACIÓN III TRIMESTRE </t>
  </si>
  <si>
    <t xml:space="preserve">EVALUACIÓN IV TRIMESTRE </t>
  </si>
  <si>
    <t>PROGRAMADO EN LA VIGENCIA</t>
  </si>
  <si>
    <t xml:space="preserve">RESULTADO INDICADOR </t>
  </si>
  <si>
    <t>RESULTADO DE LA MEDICION</t>
  </si>
  <si>
    <t>ANÁLISIS DE AVANCE</t>
  </si>
  <si>
    <t>MEDIO DE VERIFICACIÓN</t>
  </si>
  <si>
    <t>NOMBRE DEL INDICADOR</t>
  </si>
  <si>
    <t>FORMULA DEL INDICADOR</t>
  </si>
  <si>
    <t>LINEA BASE</t>
  </si>
  <si>
    <t>UNIDAD DE MEDIDA</t>
  </si>
  <si>
    <t>TIPO DE INDICADOR</t>
  </si>
  <si>
    <t>FUENTE DE INFORMACIÓN</t>
  </si>
  <si>
    <t>RESPONSABLES DE LA ACTIVIDAD</t>
  </si>
  <si>
    <t>PROGRAMADO</t>
  </si>
  <si>
    <t>EJECUTADO</t>
  </si>
  <si>
    <t>N° OE</t>
  </si>
  <si>
    <t>OBJETIVO ESTRATÉGICO</t>
  </si>
  <si>
    <t>INDICADOR</t>
  </si>
  <si>
    <t>VALOR ESTIMADO (En millones de pesos colombianos)</t>
  </si>
  <si>
    <t>x</t>
  </si>
  <si>
    <t xml:space="preserve">ELABORÓ: </t>
  </si>
  <si>
    <t xml:space="preserve">REVISÓ: </t>
  </si>
  <si>
    <t>APROBÓ:</t>
  </si>
  <si>
    <t>Firma:</t>
  </si>
  <si>
    <t>SECRETARIA DISTRITAL DE GOBIERNO</t>
  </si>
  <si>
    <t>FINANCIACIÓN DE LA ACTIVIDAD</t>
  </si>
  <si>
    <t>FUENTE</t>
  </si>
  <si>
    <t>GF / INV</t>
  </si>
  <si>
    <t>RUBRO GASTO FUNCIONAMIENTO</t>
  </si>
  <si>
    <t xml:space="preserve">PROYECTO DE INVERSIÓN </t>
  </si>
  <si>
    <t>CODIGO</t>
  </si>
  <si>
    <t xml:space="preserve">NOMBRE </t>
  </si>
  <si>
    <t>REPORTA CB0404</t>
  </si>
  <si>
    <t>ADQUISICION DE BIENES</t>
  </si>
  <si>
    <t>ADQUISICION DE SERVICIOS</t>
  </si>
  <si>
    <t>SERVICIOS PUBLICOS</t>
  </si>
  <si>
    <t>GASTOS GENERALES</t>
  </si>
  <si>
    <t>SERVICIOS PERSONALES</t>
  </si>
  <si>
    <t>OTROS GASTOS GENERALES</t>
  </si>
  <si>
    <t>RUBROSFUNCIONAMIENTO</t>
  </si>
  <si>
    <t>GASTOS DE FUNCIONAMIENTO</t>
  </si>
  <si>
    <t>GASTOS DE INVERSION</t>
  </si>
  <si>
    <t>SIG</t>
  </si>
  <si>
    <t>TIPO DE PROGRAMACION</t>
  </si>
  <si>
    <t>PROGRAMACION</t>
  </si>
  <si>
    <t>SUMA</t>
  </si>
  <si>
    <t>CONSTANTE</t>
  </si>
  <si>
    <t>CRECIENTE</t>
  </si>
  <si>
    <t>DECRECIENTE</t>
  </si>
  <si>
    <t>MENSUAL</t>
  </si>
  <si>
    <t>TRIMESTRAL</t>
  </si>
  <si>
    <t>EFICIENCIA</t>
  </si>
  <si>
    <t>EFICACIA</t>
  </si>
  <si>
    <t>EFECTIVIDAD</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</si>
  <si>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</si>
  <si>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</si>
  <si>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</si>
  <si>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</si>
  <si>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</si>
  <si>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</si>
  <si>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</si>
  <si>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</si>
  <si>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</si>
  <si>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PLAN ESTRATEGICO INSTITUCIONAL</t>
  </si>
  <si>
    <t>SEGUIMIENTO PLAN GESTION DEL PROCESO</t>
  </si>
  <si>
    <t>SEMESTRAL</t>
  </si>
  <si>
    <t>ANUAL</t>
  </si>
  <si>
    <t>MEDICIONFINAL</t>
  </si>
  <si>
    <t>CONTRALORIA</t>
  </si>
  <si>
    <t>SI</t>
  </si>
  <si>
    <t>NO</t>
  </si>
  <si>
    <t>ANÁLISIS DE RESULTADO</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</si>
  <si>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</si>
  <si>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</si>
  <si>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</si>
  <si>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</si>
  <si>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TIPO DE META</t>
  </si>
  <si>
    <t>META PLAN DE GESTION VIGENCIA</t>
  </si>
  <si>
    <t>I TRI</t>
  </si>
  <si>
    <t>II TRI</t>
  </si>
  <si>
    <t>III TRI</t>
  </si>
  <si>
    <t>IV TRI</t>
  </si>
  <si>
    <t>EVALUACIÓN FINAL PLAN DE GESTION</t>
  </si>
  <si>
    <t>Mantener el 100% de las acciones correctivas asignadas al proceso con relación a planes de mejoramiento interno/externo documentadas y vigentes</t>
  </si>
  <si>
    <t>Línea base del perfil del riesgo</t>
  </si>
  <si>
    <t>(No. De acciones de plan de mejoramiento responsabilidad del proceso documentadas y vigentes/No. De acciones bajo responsabilidad del proceso)*100</t>
  </si>
  <si>
    <t>TOTAL PROGRAMACION VIGENCIA</t>
  </si>
  <si>
    <t xml:space="preserve">Fortalecer la capacidad institucional y para el ejercicio de la función  policiva por parte de las Autoridades locales a cargo de la SDG. </t>
  </si>
  <si>
    <t xml:space="preserve">FAVOR RELACIONAR LOS CODIGOS Y NOMBRES DE LOS PROYECTOS DE INVERSIÓN DE SU ALCALDIA </t>
  </si>
  <si>
    <t>VIGENCIA DE LA PLANEACIÓN</t>
  </si>
  <si>
    <t>DEPENDENCIA</t>
  </si>
  <si>
    <t>OBJETIVO PROCESO</t>
  </si>
  <si>
    <t>ALCANCE PROCESO</t>
  </si>
  <si>
    <t>LIDER DEL PROCESO</t>
  </si>
  <si>
    <t>ALCALDIA LOCAL DE USAQUEN</t>
  </si>
  <si>
    <t>ALCALDIA LOCAL DE CHAPINERO</t>
  </si>
  <si>
    <t>ALCALDIA LOCAL DE SANTAFE</t>
  </si>
  <si>
    <t>ALCALDIA LOCAL DE SAN CRISTOBAL</t>
  </si>
  <si>
    <t>ALCALDIA LOCAL DE USME</t>
  </si>
  <si>
    <t>ALCALDIA LOCAL DE TUNJUELITO</t>
  </si>
  <si>
    <t>ALCALDIA LOCAL DE BOSA</t>
  </si>
  <si>
    <t>ALCALDIA LOCAL DE KENNEDY</t>
  </si>
  <si>
    <t>ALCALDIA LOCAL DE FONTIBON</t>
  </si>
  <si>
    <t>ALCALDIA LOCAL DE ENGATIVA</t>
  </si>
  <si>
    <t>ALCALDIA LOCAL DE SUBA</t>
  </si>
  <si>
    <t>ALCALDIA LOCAL DE BARRIOS UNIDOS</t>
  </si>
  <si>
    <t>ALCALDIA LOCAL DE TEUSAQUILLO</t>
  </si>
  <si>
    <t>ALCALDIA LOCAL DE LOS MARTIRES</t>
  </si>
  <si>
    <t>ALCALDIA LOCAL DE ANTONIO NARIÑO</t>
  </si>
  <si>
    <t xml:space="preserve">ALCALDIA LOCAL DE PUENTE ARANDA </t>
  </si>
  <si>
    <t>ALCALDIA LOCAL DE LA CANDELARIA</t>
  </si>
  <si>
    <t>ALCALDIA LOCAL DE RAFAEL URIBE URIBE</t>
  </si>
  <si>
    <t>ALCALDIA LOCAL DE CIUDAD BOLIVAR</t>
  </si>
  <si>
    <t>ALCALDIA LOCAL DE SUMAPAZ</t>
  </si>
  <si>
    <t>Integrar las herramientas de planeación, gestión y control, con enfoque de innovación, mejoramiento continuo, responsabilidad social, desarrollo integral del talento humano y transparencia</t>
  </si>
  <si>
    <t>Desplegar el 100% de la estrategia de comunicación en cascada en la alcaldia local</t>
  </si>
  <si>
    <t>(No. De acciones del plan anticorrupción cumplidas en el trimestre/No. De acciones del plan antocorrupción formuladas para el trimestre en la versión vigente del plan anticorrupción)*100</t>
  </si>
  <si>
    <t>Implementar el 35 % del Plan de Intervención Local en DDHH</t>
  </si>
  <si>
    <t>Implementar los mecanismos y las acciones necesarias para responder oportunamente el 100% del ejercicio de control político, los derechos de petición y/o solicitudes de información que realice el Concejo de Bogotá, D.C. y el Congreso de la República.</t>
  </si>
  <si>
    <t>Participar en el 100% de las convoctarias que realice la Dirección de Relaciones Políticas a las sesiones de las Juntas Administradoras Locales destinadas a documentar inquietudes y sugerencias de estas corporaciones de elección local.</t>
  </si>
  <si>
    <t>Realizar una (1) mesa de trabajo entre la Junta Administradora Local, la Alcaldía Local, la Dirección de Relaciones Políticas y funcionarios del nivel Directivo del Distrito Capital, para atender y hacer seguimiento a las solicitudes que presenten estas coorporaciones.</t>
  </si>
  <si>
    <t>RUTINARIA</t>
  </si>
  <si>
    <t>TOTAL PLAN DE GESTIÓN</t>
  </si>
  <si>
    <t>Porcentaje de Cumplimiento Trimestre I</t>
  </si>
  <si>
    <t>Porcentaje de Cumplimiento Trimestre II</t>
  </si>
  <si>
    <t>Porcentaje de Cumplimiento Trimestre III</t>
  </si>
  <si>
    <t>Porcentaje de Cumplimiento Trimestre IV</t>
  </si>
  <si>
    <t>Porcentaje de Cumplimiento PLAN DE GESTIÓN 2017</t>
  </si>
  <si>
    <t>PONDERACION DE LA META</t>
  </si>
  <si>
    <t>Cumplir con el 100% de reportes de riesgos y servicio no conforme del proceso de manera oportuna con destino a la mejora del Sistema de Gestión de la Entidad</t>
  </si>
  <si>
    <t>Asistir al 100% de las mesas de trabajo, comités o instancias de decisión o consulta relacionadas con el Sistema de Gestión de la Entidad</t>
  </si>
  <si>
    <t>RETADORA (MEJORA)</t>
  </si>
  <si>
    <t>GESTIÓN</t>
  </si>
  <si>
    <t>SOTENIBILIDAD DEL SISTEMA DE GESTIÓN</t>
  </si>
  <si>
    <t>(No. de espacios en las que se participó/ No. de espacios convocados relacionados con el Sistema de gestion de la entidad)*100</t>
  </si>
  <si>
    <t>(No. de reportes remitidos oportunamente a la OAP/ No. De reportes relacionados con el Sistema de gestion de la entidad)*100</t>
  </si>
  <si>
    <t>Establecer linea base del perfil de riesgo del proceso aplicando metodologia del manual de gestión del riesgo 1D-PGE-M4</t>
  </si>
  <si>
    <t>Cumplir el 100% del Plan de Actualización de la documentación del Sistema de Gestión de la Entidad correspondientes al proceso</t>
  </si>
  <si>
    <t>(No. De Documentos actualizados según el  Plan/No. De Documentos previstos para actualización en el Plan  )*100</t>
  </si>
  <si>
    <t>SOSTENIBILIDAD DEL SISTEMA DE GESTIÓN</t>
  </si>
  <si>
    <t>Consumo de papel 2017</t>
  </si>
  <si>
    <t>N/A</t>
  </si>
  <si>
    <t>Linea Base Perfil del Riesgo</t>
  </si>
  <si>
    <t>Reportes Gestión del Riesgo</t>
  </si>
  <si>
    <t>Acciones correctivas documentadas y vigentes</t>
  </si>
  <si>
    <t>Acciones Correctivas Actualizadas y Documentadas</t>
  </si>
  <si>
    <t>Aplicativo SIG MEJORA</t>
  </si>
  <si>
    <t>Cumplimiento en reportes de riesgos de manera oportuna</t>
  </si>
  <si>
    <t>Reportes de Riesgos y Servicio No Conforme</t>
  </si>
  <si>
    <t>Asistencia a las mesas de trabajo relacionadas con el Sistema de Gestión</t>
  </si>
  <si>
    <t>Asistencia a mesas de trabajo, comites o instancias de desición</t>
  </si>
  <si>
    <t>Actas
Memorandos
Correos</t>
  </si>
  <si>
    <t>Cumplimiento del plan de actualización de los procesos en el marco del Sistema de Gestión</t>
  </si>
  <si>
    <t>Plan de Actualización de la Documentación</t>
  </si>
  <si>
    <t>Cumplimiento oportuno al 100% de las actividades consignadas en el plan anticorrupción 2017 o asignadas formalmente en virtud  de su implementaciòn, a desarrollar en el respectivo trimestre según el cronograma establecido en el Plan Publicado.</t>
  </si>
  <si>
    <t>Cumplimiento oportuno Plan Anticorrupción 2017</t>
  </si>
  <si>
    <t>Actividades Cumplidas del Plan Anticorrupción</t>
  </si>
  <si>
    <t>Seguimiento Plan Anticorrupción</t>
  </si>
  <si>
    <t>PROCESO</t>
  </si>
  <si>
    <t xml:space="preserve">GESTIÓN PUBLICA TERRITORIAL LOCAL
</t>
  </si>
  <si>
    <t xml:space="preserve">FOMENTO Y PROTECCIÓN DE DDHH
</t>
  </si>
  <si>
    <t xml:space="preserve">RELACIONES ESTRATEGICAS
</t>
  </si>
  <si>
    <t xml:space="preserve">COMUNICACIONES ESTRATEGICAS
</t>
  </si>
  <si>
    <t xml:space="preserve">IVC
</t>
  </si>
  <si>
    <t xml:space="preserve">GESTIÓN CORPORATIVA LOCAL
</t>
  </si>
  <si>
    <t xml:space="preserve">GERENCIA DE TI
</t>
  </si>
  <si>
    <t>TRANSVERSALES</t>
  </si>
  <si>
    <t>TOTAL PROCESO</t>
  </si>
  <si>
    <t>Archivar el 10% de los expedientes de actuaciones administrativas de las vigencias 2015 y anteriores, de conformidad con los lineameintos formulados por la Dirección para la Gestión Policiva.</t>
  </si>
  <si>
    <t>Registrar en el aplicativo SI ACTUA o el que haga sus veces, el 100% de las indagaciones preliminares.</t>
  </si>
  <si>
    <t>Registrar en el aplicativo SI ACTUA o el que haga sus veces, el 100% de las actuaciones relacionadas con los comportamientos contrarios a la convivencia.</t>
  </si>
  <si>
    <t>Realizar mínimo un (01) ejercicio de Dialogo Social en el marco del Proceso de Rendición de Cuentas, de conformidad con la metodología establecida</t>
  </si>
  <si>
    <t>Lograr el 15% de avance del cumplimiento físico en el Plan de Desarrollo Local</t>
  </si>
  <si>
    <t>Acciones de Control u Operativos realizados en espacio público</t>
  </si>
  <si>
    <t>Acciones de Control u Operativos realizados en materia de actividad económica.</t>
  </si>
  <si>
    <t>Acciones de Control u Operativos realizados en obras y urbanismo</t>
  </si>
  <si>
    <t xml:space="preserve">Acciones de Control u Operativos realizados en Ambiente, Mineria y Relaciones con los animales </t>
  </si>
  <si>
    <t>Acciones de Control u Operativos realizados en Convivencia relacionados con artículos pirotécnicos y sustancias peligrosas</t>
  </si>
  <si>
    <t>Querellas civiles de policia y contravencionales resueltas</t>
  </si>
  <si>
    <t>(No. Querellas civiles de policia y contravencionales resueltas / No. Querellas civiles de policia y contravencionales activas) * 100</t>
  </si>
  <si>
    <t>Ejecución plan de descongestión</t>
  </si>
  <si>
    <t>(No. Actuaciones Administrativas Archivadas / No. Actuaciones Administrativas Activas) * 100</t>
  </si>
  <si>
    <t>Actuaciones administrativas registradas en el aplicativo</t>
  </si>
  <si>
    <t>(No. Indagaciones preliminares registradas / No.  Indagaciones preliminares activas) * 100</t>
  </si>
  <si>
    <t>Actuaciones policivas registradas en el aplicativo</t>
  </si>
  <si>
    <t>(No. actuaciones policivas registradas / No.  actuaciones policivas activas) * 100</t>
  </si>
  <si>
    <t>Actuaciones administrativas impulsadas</t>
  </si>
  <si>
    <t>(No. Actuaciones Administrativas impulsadas / No. Actuaciones Administrativas Activas) * 100</t>
  </si>
  <si>
    <t>Disminución Revocatorias Consejo de Justicia</t>
  </si>
  <si>
    <t>Ejecución presupuestal de inversión directa</t>
  </si>
  <si>
    <t>(Valor Acumulado del presupuesto de inversión directa comprometido /Valor total de presupuesto de inversión directa disponible) * 100</t>
  </si>
  <si>
    <t>Giros realizados</t>
  </si>
  <si>
    <t>(Valor Acumulado de giros de inversión Directa realizados en la vigencia 2017 /Valor total de presupuesto de inversión directa  disponible) *100</t>
  </si>
  <si>
    <t>Ejecución de obligaciones por pagar</t>
  </si>
  <si>
    <t>(Valor Acumulado del Giro de las obligaciones por pagar en funcionamiento e Inversión / Valor del presupuesto comprometido de Obligaciones por Pagar en funcionamiento e inversión) * 100</t>
  </si>
  <si>
    <t>Procesos Contractuales de malla vial y parques con pliegos tipo</t>
  </si>
  <si>
    <t>(No. procesos contractuales de malla vial y parques realizados con pliegos tipo / No.  procesos contractuales de malla vial y parques realizados) * 100</t>
  </si>
  <si>
    <t>Bienes con CTUCU adquiridos a través de Colombia Compra Eficiente</t>
  </si>
  <si>
    <t>(Valor de bienes con CTUCU adquiridos a través de Colombia compra Eficiente / Valor total de bienes con CTUCU adquiridos)*100</t>
  </si>
  <si>
    <t>Ejecución plan de acción del CLG</t>
  </si>
  <si>
    <t>Avance del cumplimiento físico logrado en el plan de desarrollo</t>
  </si>
  <si>
    <t>Ejercicios de Dialogo Social en lo Local</t>
  </si>
  <si>
    <t>No. De ejercicios de diálogo social realizados</t>
  </si>
  <si>
    <t xml:space="preserve">Sumatoria de No. Acciones de Control u operativos en espacio público realizados </t>
  </si>
  <si>
    <t xml:space="preserve">Sumatoria de  No. Acciones de Control u Operativos en materia de actividad económica realizados </t>
  </si>
  <si>
    <t xml:space="preserve">Sumatoria de No. Acciones de Control u operativos en obras y urbanismo realizados </t>
  </si>
  <si>
    <t>Sumatoria de No. Acciones de Control u operativos en Ambiente, Mineria y Relaciones con los animales realizados.</t>
  </si>
  <si>
    <t xml:space="preserve">Sumatoria de No. Acciones de Control u opertativos en materia convivencia relacionados con artículos pirotécnicos y sustancias peligrosas realizados </t>
  </si>
  <si>
    <t>% de avance en el cumplimiento físico del plan de desarrollo local según el dato que arroje la matriz MUSI (Ejecución real)</t>
  </si>
  <si>
    <t>Implementaciòn del plan de intervenmciòn local</t>
  </si>
  <si>
    <t>% de implementacion del plan de intervencion local en derechos humanos</t>
  </si>
  <si>
    <t>No. De lineas de accion de derechos humanos en el marco del plan operativo anual local incrementadas</t>
  </si>
  <si>
    <t>Mecanismos de respuesta oportuna</t>
  </si>
  <si>
    <t>No. de mecanismos implementados para responder oportunamente el ejercicio de control político, derechos de petición y solicitudes de información</t>
  </si>
  <si>
    <t>Participación en convocatorias de la dirección de relaciones políticas</t>
  </si>
  <si>
    <t>Mesa de trabajo con la JAL y la DRP en la Alcaldía Local</t>
  </si>
  <si>
    <t>Socialización de la estrategia de comunicación</t>
  </si>
  <si>
    <t>Despliegue de la estrategia de comunicación</t>
  </si>
  <si>
    <t>% de despliegue de la estrategia de comunicación en cascada en la Alcaldía local</t>
  </si>
  <si>
    <t>Campañas externas de comunicación</t>
  </si>
  <si>
    <t>Campañas internas de comunicación</t>
  </si>
  <si>
    <t>Plan de comunicaciones 2017</t>
  </si>
  <si>
    <t>Un plan de comunicaciones ofrmulado para la vigencia 2017 en la Alcaldía Local</t>
  </si>
  <si>
    <t>Formular y socializar el  Plan de Comunicaciones de la Alcaldia Local para la Vigencia 2017</t>
  </si>
  <si>
    <t>Lineamientos de Gestión de la TIC implementados en la alcaldia local</t>
  </si>
  <si>
    <t>GESTIÓN DEL PATRIMONIO DOCUMENTAL</t>
  </si>
  <si>
    <t>Cumplir en la Alcaldia Local con el 100% de las actividades dispuestas en el plan de acción de adopción de las NIC-SP según Resolución 693-2016 de la Contaduría General de la Nación</t>
  </si>
  <si>
    <t>Porcentaje de cumplimiento de las actividades dispuestas en el plan de acción NIC-SP</t>
  </si>
  <si>
    <t>(Porcentaje de cumplimiento de plan de acción de las NIC-SP 2017/Porcentaje de cumplimiento de plan de acción de las NIC-SP 2017 programado para la vigencia)*100</t>
  </si>
  <si>
    <t>Lineas de acción de DDHH incrementadas</t>
  </si>
  <si>
    <t>(Número de procesos de contratación de recursos de los FDL enviados a revisión, asesoría y con solicitud de asistencia técnica (procesos nuevos y modificaciones contractuales) / Número de procesos de contratación que cumplen con los criterios de la Directiva 12 de 2016) x 100</t>
  </si>
  <si>
    <t>Dar cumplimiento al plan de modernización de las alcaldias locales (según lineamientos establecidos por la Dirección Administrativa)</t>
  </si>
  <si>
    <t>SERVICIO A LA CIUDADANIA</t>
  </si>
  <si>
    <t xml:space="preserve">Número de puntos de aplicación de la Encuesta de Percepción del Servicio implementados.
</t>
  </si>
  <si>
    <t>Puntos de aplicación de la encuesta de percepción del servicio, implamentados</t>
  </si>
  <si>
    <t>(No. De acciones del plan de modernización de  Alcaldías Locales ejecutadas y documentadas / No. De acciones del plan de modernización de  Alcaldías Locales formuladas por la SDG)*100</t>
  </si>
  <si>
    <t>Cumplimiento al plan de modernización</t>
  </si>
  <si>
    <t>(No. De lineamientos de la DTI implementados en la Alcaldía Local en la vigencia 2017/No. De lineamientos de la DTI impartidos por la DTI en 2017)*100</t>
  </si>
  <si>
    <t>Porcentaje de aplicación de los lineamientos establecidos en la Directiva 12 de 2016</t>
  </si>
  <si>
    <t>ALCALDE/SA LOCAL DE USAQUEN</t>
  </si>
  <si>
    <t>ALCALDE/SA LOCAL DE CHAPINERO</t>
  </si>
  <si>
    <t>ALCALDE/SA LOCAL DE SANTAFE</t>
  </si>
  <si>
    <t>ALCALDE/SA LOCAL DE SAN CRISTOBAL</t>
  </si>
  <si>
    <t>ALCALDE/SA LOCAL DE USME</t>
  </si>
  <si>
    <t>ALCALDE/SA LOCAL DE TUNJUELITO</t>
  </si>
  <si>
    <t>ALCALDE/SA LOCAL DE BOSA</t>
  </si>
  <si>
    <t>ALCALDE/SA LOCAL DE KENNEDY</t>
  </si>
  <si>
    <t>ALCALDE/SA LOCAL DE FONTIBON</t>
  </si>
  <si>
    <t>ALCALDE/SA LOCAL DE ENGATIVA</t>
  </si>
  <si>
    <t>ALCALDE/SA LOCAL DE SUBA</t>
  </si>
  <si>
    <t>ALCALDE/SA LOCAL DE BARRIOS UNIDOS</t>
  </si>
  <si>
    <t>ALCALDE/SA LOCAL DE TEUSAQUILLO</t>
  </si>
  <si>
    <t>ALCALDE/SA LOCAL DE LOS MARTIRES</t>
  </si>
  <si>
    <t>ALCALDE/SA LOCAL DE ANTONIO NARIÑO</t>
  </si>
  <si>
    <t xml:space="preserve">ALCALDE/SA LOCAL DE PUENTE ARANDA </t>
  </si>
  <si>
    <t>ALCALDE/SA LOCAL DE LA CANDELARIA</t>
  </si>
  <si>
    <t>ALCALDE/SA LOCAL DE RAFAEL URIBE URIBE</t>
  </si>
  <si>
    <t>ALCALDE/SA LOCAL DE CIUDAD BOLIVAR</t>
  </si>
  <si>
    <t>ALCALDE/SA LOCAL DE SUMAPAZ</t>
  </si>
  <si>
    <t>Establecer la linea base del consumo de papel del proceso durante la vigencia 2017</t>
  </si>
  <si>
    <t>Linea base del consumo de papel del proceso establecida</t>
  </si>
  <si>
    <t>Linea base del consumo de papel del proceso</t>
  </si>
  <si>
    <t>Linea Base de consumo de combustible y costos de mantenimiento establecida</t>
  </si>
  <si>
    <t xml:space="preserve">Linea base de consumo de combustible y costos de mantenimiento de los vehiculos </t>
  </si>
  <si>
    <t>Jornadas de sensbilización sobre las buenas practicas de gestión documental realizadas</t>
  </si>
  <si>
    <t>Sumatoria de jornadas de sensibilización sobre las buenas practicas de gestión documental</t>
  </si>
  <si>
    <t>Porcentaje de cumplimiento a las buenas practicas de gestión documental</t>
  </si>
  <si>
    <t>% de cumplimiento de las buenas practicas de gestión documental emitidas por el nivel central</t>
  </si>
  <si>
    <t>Inventario de gestión realizado</t>
  </si>
  <si>
    <t>Numero de inventario de archivo gestión de la alcaldia local realizado</t>
  </si>
  <si>
    <t>Realizar un (1) inventario del archivo de gestión de la Alcaldía local, de acuerdo a los parámetros de la herramienta FUID vigente</t>
  </si>
  <si>
    <t>Realizar cuatro (4) jornadas de sensibilización sobre las buenas prácticas de gestión documental emitidas por el nivel central, a por lo menos el 80% de los funcionarios y contratistas vinculados o a la alcaldía local a la fecha en que se realice.</t>
  </si>
  <si>
    <t>Establecer la línea base de consumo de combustible y costos de mantenimiento de los vehículos oficiales livianos y pesados a cargo de la Alcaldía Local conforme a la herramienta suministrada por el nivel central</t>
  </si>
  <si>
    <t>Aplicar el 100% de los lineamientos establecidos en la Directiva 12 de 2016 del Alcalde Mayor sobre contratación.</t>
  </si>
  <si>
    <t>Procesos contractuales publicados y actualizados en SECOP I, II y TVEC</t>
  </si>
  <si>
    <t>Publicar el 100% 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</si>
  <si>
    <t>(PREDIS
Portal Colombia Compra Eficiente) (Informe de cruce de información de reporte - Subsecretarìa de Gestiòn Local)
Informe SIVICOF reportado trimestral a la Subsecretaría de Gestión Local)</t>
  </si>
  <si>
    <t>(No. procesos contractuales planeados, publicados y/o modificados en el Plan Anual de Adquisiciones - PAA en el portal de Colombia Compra Eficiente, asì como las actuaciones contractuales, celebración de contratos y/o convenios; publicados, modificados y/o liquidados en SECOP I o SECOP II o TVEC (según corresponda con la normatividad vigente) / No. actuaciones contracuales planeadas, realizadas, celebradas, publicadas y/o modificadas, y/o liquidadas) * 100</t>
  </si>
  <si>
    <t>Plan de acción aprobado por el Comité Local de Gobierno</t>
  </si>
  <si>
    <t>Ejecutar el 100%  de las metas del plan de acción aprobado por el CLG que dependan de la Alcaldía</t>
  </si>
  <si>
    <t>(No. De metas cumplidad del Plan de Acción del CLG responsabilidad de la alcaldía / No.metas del plan de Acción del CLG programadas y de responsabilidad de la Alcaldía)*100</t>
  </si>
  <si>
    <t>dialogo social</t>
  </si>
  <si>
    <t>Creciente</t>
  </si>
  <si>
    <t>Mecanismos implementados</t>
  </si>
  <si>
    <t>Porcentaje</t>
  </si>
  <si>
    <t>% meta física</t>
  </si>
  <si>
    <t>% metas</t>
  </si>
  <si>
    <t>(No de participaciones documentadas de la Alcaldía Local/No de convocatorias realizadas por la Dirección de Relaciones políticas convodadas con mínimo tres días de antelación)*100</t>
  </si>
  <si>
    <t>% participación</t>
  </si>
  <si>
    <t>Mesa de trabajo realizada</t>
  </si>
  <si>
    <t>Una mesa de trabajo lleada a cabo según programación de la DRP (Debe ser convocada con mínimo cinco días de anelación)</t>
  </si>
  <si>
    <t>Realizar  42 acciones de control u operativos en materia de actividad económica.</t>
  </si>
  <si>
    <t xml:space="preserve">Realizar  12 acciones de control u operativos en materia de ambiente, mineria y relaciones con los animales </t>
  </si>
  <si>
    <t>Realizar  2 acciones de control u operativos en materia de convivencia relacionados con artículos pirotécnicos y sustancias peligrosas.</t>
  </si>
  <si>
    <t xml:space="preserve">Realizar  40 acciones de control u operativos en en materia de urbanismo relacionados con la integridad urbanística </t>
  </si>
  <si>
    <t xml:space="preserve">(Número de revocatorias del Consejo de Justicia 2017 / Número de expedientes remitidos al Consejo de Justicia 2017) -
</t>
  </si>
  <si>
    <t>Realizar 12 acciones de control u operativos en materia de espacio público.</t>
  </si>
  <si>
    <t>Operativos</t>
  </si>
  <si>
    <t xml:space="preserve">% de directivos en la Alcaldía Local que recibieron la socialización de la estrategia de comunicación en cascada / % de directivos en la Alcaldía Local </t>
  </si>
  <si>
    <t>% directivos socializados</t>
  </si>
  <si>
    <t>% despliegue</t>
  </si>
  <si>
    <t>Campañas externas</t>
  </si>
  <si>
    <t>Campañas internas</t>
  </si>
  <si>
    <t>Plan de comunicaciones</t>
  </si>
  <si>
    <t>Socializar al 100% de los directivos y lideres de proceso de la alcaldia local la estrategia de comunicación en cascada</t>
  </si>
  <si>
    <t>% querellas resueltas</t>
  </si>
  <si>
    <t>% actuaciones archivadas</t>
  </si>
  <si>
    <t>%preliminaes registradas</t>
  </si>
  <si>
    <t>%actuaciones convivencia registradas</t>
  </si>
  <si>
    <t>%actuaciones impulsadas</t>
  </si>
  <si>
    <t>Calificación auditoría ambiental 2017</t>
  </si>
  <si>
    <t>Calificación auditoría ambiental 2017 / Calificación auditoría ambiental 2016</t>
  </si>
  <si>
    <t>aplicación de lineamientos</t>
  </si>
  <si>
    <t>%calificación ncrementada</t>
  </si>
  <si>
    <t>Línea base establecida</t>
  </si>
  <si>
    <t>Pesos</t>
  </si>
  <si>
    <t>% procesos</t>
  </si>
  <si>
    <t xml:space="preserve">publicaciones </t>
  </si>
  <si>
    <t>Actividades</t>
  </si>
  <si>
    <t>Bienes adquiridos</t>
  </si>
  <si>
    <t>plan de modernización</t>
  </si>
  <si>
    <t>Implementar dos puntos de aplicación de la Encuesta de Percepción del Servicio, como cumplimiento a los lineamientos contenidos en la Circular 014 de 2016.</t>
  </si>
  <si>
    <t>Puntos de encuesta</t>
  </si>
  <si>
    <t>Jornadas de sensibilización</t>
  </si>
  <si>
    <t>Cumplimiento buenas practicas</t>
  </si>
  <si>
    <t>Inventario realizado</t>
  </si>
  <si>
    <t>Lineamientos implementados</t>
  </si>
  <si>
    <t xml:space="preserve">Área Gestión del Desarrollo Local - Administrativa y finacniera -Profesional 222-24 </t>
  </si>
  <si>
    <t>Alcaldía Local y Derechos Humanos SDG</t>
  </si>
  <si>
    <t>Acta de reunión</t>
  </si>
  <si>
    <t>Matriz MUSI hoja APR</t>
  </si>
  <si>
    <t>Informes realizados por la Dirección de Derechos Humanos SDG</t>
  </si>
  <si>
    <t>Archivo de control y seguimiento a solicitudes de Entidades de control y políticas</t>
  </si>
  <si>
    <t>Promotor de la Mejora</t>
  </si>
  <si>
    <t>Alcalde Local</t>
  </si>
  <si>
    <t>Acta de reunión y memorandos de convocatoria</t>
  </si>
  <si>
    <t>Evidencia de socialización (actas de capactitación, memorandos, comunicaciones)</t>
  </si>
  <si>
    <t>Evidencia de despliegue (actas de capactitación, memorandos, comunicaciones)</t>
  </si>
  <si>
    <t>profesional de comunicaciones</t>
  </si>
  <si>
    <t>Artes, copias de publicaciones, imágenes de la WEB, fotos</t>
  </si>
  <si>
    <t>Actas de operativos</t>
  </si>
  <si>
    <t>Área de Gestión Policiva - Profesional Especializado 222 -24</t>
  </si>
  <si>
    <t>Área de Gestión Policiva - Profesional Especializado 222 -25</t>
  </si>
  <si>
    <t>Área de Gestión Policiva - Profesional Especializado 222 -26</t>
  </si>
  <si>
    <t>Área de Gestión Policiva - Profesional Especializado 222 -27</t>
  </si>
  <si>
    <t>Área de Gestión Policiva - Profesional Especializado 222 -28</t>
  </si>
  <si>
    <t>Área de Gestión Policiva - Inspectores</t>
  </si>
  <si>
    <t>3A-247, 3C-354 y 3d-404 total 1005</t>
  </si>
  <si>
    <t>Aplicativo SI ACTUA</t>
  </si>
  <si>
    <t xml:space="preserve">Relación de querellas resueltas, expedientes de éstas y SI ACTUA </t>
  </si>
  <si>
    <t>Predis item 3,3,1 columna compromisos acumulados</t>
  </si>
  <si>
    <t>Predis item 3,3,1 columna giros acumulados</t>
  </si>
  <si>
    <t>Predis item 3,3,6  y 3.1.8 columna giros acumulados</t>
  </si>
  <si>
    <t>MUSI y SECOP</t>
  </si>
  <si>
    <t>Plan de acción implementación NIC-SP</t>
  </si>
  <si>
    <t xml:space="preserve"> Área para la gestión del Desarrollo Local - Contabilidad, Infraestructura, Almacén  Área de Gestión policiva - Multas</t>
  </si>
  <si>
    <t>Área Gestión del Desarrollo Local - Administrativa y finacniera -grupo de planeación</t>
  </si>
  <si>
    <t>grupo de planeación y gestión policiva y profesional de comunicaciones</t>
  </si>
  <si>
    <t>grupo del área de gestión del desarrollo  y profesional de comunicaciones</t>
  </si>
  <si>
    <t>Alcalde Local y Área para la gestión del Desarrollo Local - grupo de planeación y contratación</t>
  </si>
  <si>
    <t xml:space="preserve"> Área para la gestión del Desarrollo Local - grupo de planeación </t>
  </si>
  <si>
    <t xml:space="preserve"> Área para la gestión del Desarrollo Local - grupo de contratación </t>
  </si>
  <si>
    <t xml:space="preserve"> Área para la gestión del Desarrollo Local - grupo de contratación - grupo de planeación</t>
  </si>
  <si>
    <t>Reporte de contratos y Portal de Colombia Compra eficiente</t>
  </si>
  <si>
    <t>Archivo de línea base de combustibles y vehículos</t>
  </si>
  <si>
    <t xml:space="preserve"> Área para la gestión del Desarrollo Local -  Profesional Especializado 222 - 24</t>
  </si>
  <si>
    <t>Informe de auditoría ambiental de la Secretaria de Ambiente</t>
  </si>
  <si>
    <t xml:space="preserve"> Área para la gestión del Desarrollo Local -  Profesional Especializado 222 - 24 y PIGA</t>
  </si>
  <si>
    <t xml:space="preserve"> Área para la gestión del Desarrollo Local -  Profesional Especializado 222 - 24 </t>
  </si>
  <si>
    <t>Alcalde Local y Área para la gestión del Desarrollo Local - grupo de  contratación</t>
  </si>
  <si>
    <t>Memorandos enviados, expedientes únicos, SECOP</t>
  </si>
  <si>
    <t>Incrementar en 6% la calificación obtenida en la auditoría ambiental realizada por medio ambiente respecto a la califiación 2016</t>
  </si>
  <si>
    <t>SI ACTUA</t>
  </si>
  <si>
    <t xml:space="preserve"> Área para la gestión del Desarrollo Local -  Profesional Especializado 222 - 24 - Responsable archivo y Área de Gestión Policiva - Inspectores</t>
  </si>
  <si>
    <t>Acta de capacitación o memorandos de sensibilización</t>
  </si>
  <si>
    <t>Reporte de muestreo realizado</t>
  </si>
  <si>
    <t>Cumplir con el 100% de las buenas prácticas de gestión documental emitidas por el nivel central, en la muestra tomada por parte de los técnicos, en las sesiones de inspección a la gestión documental de la alcaldía local (depende de la entrega del documento de buenas prácticas)</t>
  </si>
  <si>
    <t xml:space="preserve"> Área para la gestión del Desarrollo Local -  Profesional Especializado 222 - 24 y Responsable archivo </t>
  </si>
  <si>
    <t>Archivo FUID y expedientes en archivo</t>
  </si>
  <si>
    <t>Reporte de implementación de lineamientos</t>
  </si>
  <si>
    <t xml:space="preserve"> Área para la gestión del Desarrollo Local -  Profesional Especializado 222 - 24 y Sistemas</t>
  </si>
  <si>
    <t xml:space="preserve"> Área para la gestión del Desarrollo Local -  Profesional Especializado 222 - 24 y SIG</t>
  </si>
  <si>
    <t>Archivo línea base</t>
  </si>
  <si>
    <t>No de actividades en verde</t>
  </si>
  <si>
    <t>Porcentaje de cumplimiento</t>
  </si>
  <si>
    <t xml:space="preserve">Porcentaje de cumplimiento </t>
  </si>
  <si>
    <t>Gustavo Alonso Niño Furnieles
Alcalde Local Santa Fe</t>
  </si>
  <si>
    <t>Cuidando mis primeros pasos</t>
  </si>
  <si>
    <t>Santa Fe por una vejez digna</t>
  </si>
  <si>
    <t>Santa Fe incluyente</t>
  </si>
  <si>
    <t>Mejorando ambientes de aprendizaje para todos</t>
  </si>
  <si>
    <t>Una localidad artística, deportiva, cultural y vital para todos</t>
  </si>
  <si>
    <t>SANTA FE TERRITORIO LEGAL</t>
  </si>
  <si>
    <t>MEJORES PARQUES PARA LA INTEGRACIÓN SOCIAL</t>
  </si>
  <si>
    <t>Construyendo espacios para la gente</t>
  </si>
  <si>
    <t>Por un espacio publico mejor para todos</t>
  </si>
  <si>
    <t>Santa Fe, territorio seguro</t>
  </si>
  <si>
    <t>Renaturalizando las zonas verdes de Santa Fe</t>
  </si>
  <si>
    <t>Santa Fe por una ruralidad emprendedora y tecnificada</t>
  </si>
  <si>
    <t>Santa Fe al día</t>
  </si>
  <si>
    <t>Voz para todos</t>
  </si>
  <si>
    <t>En la Secretaría Distrital de Gobierno lideramos la articulación eficiente y efectiva de las autoridades distritales para mejorar la calidad de vida de todos los bogotanos.
Garantizamos la convivencia pacífica y el cumplimiento de la ley en el Distrito Capital, protegiendo los derechos y promoviendo los deberes de los ciudadanos.
Servimos a todos los bogotanos y promovemos una ciudadanía activa y responsable.</t>
  </si>
  <si>
    <t>Firma</t>
  </si>
  <si>
    <t>Nombre</t>
  </si>
  <si>
    <t>Carlos Mario Cifuentes Toro - Area de Gestíón Policiva
José María Chadid Anaya - Area de Gestión del Desarrollo - Administrativa y Financiera
Renee Mauricio Quimbay Barrera - Profesional de Apoyo Planeación
Miguel Angel Rocha Cuello - Profesional de apoyo Contratación y Area de Gestión Policiva
Paul Bernardo Ordosgoitia Ahumada - Profesional de apoyo contratación
Jairo Alonso Paéz Ruales - Profesional de apoyo PIGA</t>
  </si>
  <si>
    <t>Alcaldía Local de Santa Fe 2017</t>
  </si>
  <si>
    <t>Se realizó una reunión de diálogo social el 07 de Abril 2017</t>
  </si>
  <si>
    <t>Plan de Desarrollo Local</t>
  </si>
  <si>
    <t>Dentro del PDL-017 se contemplaron las líneas de acción que consideraba DDHH</t>
  </si>
  <si>
    <t>PDL  2017 e informe entregado por DDHH</t>
  </si>
  <si>
    <t>No se realizaron convocatorias por lo tanto no se podría participar</t>
  </si>
  <si>
    <t>A la fecha no se ha convocado la mesa de trabajo por parte de la Dirección de Relaciones Políticas</t>
  </si>
  <si>
    <t>Para este trimestre no se programo avance</t>
  </si>
  <si>
    <t>Resolver el 55% de las querellas civiles de policia y contravencionales anteriores a la vigencia de la Ley 1801 de 2016.</t>
  </si>
  <si>
    <t>Impulsar hasta depurar el 100% de las actuaciones administrativas de las vigencias 2016 y 2017</t>
  </si>
  <si>
    <t>Disminuir en un 10% las revocatorias en el Consejo de Justicia de las desiciones provenientes de la alcaldia local, en comparación con el año 2016</t>
  </si>
  <si>
    <t>Implementar en la Alcaldía Local  el 100% de los lineamientos de gestión de las TIC impartidos por la DTI del Nivel Central</t>
  </si>
  <si>
    <t>No se reporta avance debido a que a la fecha no se tiene la herramienta MUSI que es la fuente de esta información</t>
  </si>
  <si>
    <t>Para inversión se tiene aprobado a 31-Mar-2017 $23.287.141.000 de los cuales se comprometieron $2.353.280.586</t>
  </si>
  <si>
    <t>Girar mínimo el 50% del presupuesto de inversión directa comprometidos en la vigencia 2017</t>
  </si>
  <si>
    <t>Para inversión se tiene aprobado a 31-Mar-2017 $23.287.141.000 de los cuales se giraron  $93,166,828</t>
  </si>
  <si>
    <t>Predis</t>
  </si>
  <si>
    <t>Radicados orfeo versus base de datos de contratación</t>
  </si>
  <si>
    <t>SECOP versus base de datos de contratatación</t>
  </si>
  <si>
    <t>Se realizaro 4 operativos en cerros orientales</t>
  </si>
  <si>
    <t>Carpeta de operativos</t>
  </si>
  <si>
    <t>Área de Gestión Policiva - Profesional Especializado 222 -29</t>
  </si>
  <si>
    <t>La meta solo se verifica al final del año</t>
  </si>
  <si>
    <t>Para el 1er trimestre no se programo esta meta</t>
  </si>
  <si>
    <t>No se ha recido el archivo de buenas prácticas a implementar</t>
  </si>
  <si>
    <t>Obras</t>
  </si>
  <si>
    <t>&gt;2015</t>
  </si>
  <si>
    <t>&gt;2016</t>
  </si>
  <si>
    <t>EC</t>
  </si>
  <si>
    <t>EP</t>
  </si>
  <si>
    <t>3A</t>
  </si>
  <si>
    <t>3B</t>
  </si>
  <si>
    <t>3C</t>
  </si>
  <si>
    <t>3D</t>
  </si>
  <si>
    <t>Comisorios</t>
  </si>
  <si>
    <t xml:space="preserve">A 01-Ene- 2017 el valor de la 3.1.8 fue de $451.009.000 y el de la 3.3.6 fue de $20,490,057,000
A 31-Mar- 2017 el valor final de la 3.1.8 fue de $451.009.000 y el de la 3.3.6 fue de $20,490,057,000 para un total de $20,941,006,6000
Al 31-03-2017 el valor acumulado de pagos de la 3.1.8 fue $70,486,442 de y el de la 3.3.6 fue de 1.508.871,012para un total de pagos de $1,579,357,454
De los  $20,941,006,6000 se giraron de $1,579,357,454 que corresponde a </t>
  </si>
  <si>
    <t>Para este trimestre no se programo este indicador</t>
  </si>
  <si>
    <t xml:space="preserve"> </t>
  </si>
  <si>
    <t>Para este trimestre no se programo esta meta dado que no se tenía la herramienta</t>
  </si>
  <si>
    <t>Para este trimestre no se tiene programado este indicadir</t>
  </si>
  <si>
    <t>PAA y SECOP</t>
  </si>
  <si>
    <t>Orfeo</t>
  </si>
  <si>
    <t>Incrementar y/o mantener las lineas de acción de Derechos Humanos en el Plan Operativo Anual Local</t>
  </si>
  <si>
    <t>Para este trimestre no se progamó avance en esta meta</t>
  </si>
  <si>
    <t>No aplica</t>
  </si>
  <si>
    <t>Actas de reunión ALSF y DDHH</t>
  </si>
  <si>
    <t>Al primer trimestre no se habían concerdo las acciones con DDHH por lo tanto no se realizó programación de esta meta</t>
  </si>
  <si>
    <t>Se realizaron  11 operativos de recuperación de espacio público</t>
  </si>
  <si>
    <t>Se llevaron a cabo ocho opoerativos de parqueaderos</t>
  </si>
  <si>
    <t>89 3C; 61 3D; 22 3C</t>
  </si>
  <si>
    <t>Expediente físico, SI ACTUA y radicados 20175340004283 y 2017534004313</t>
  </si>
  <si>
    <t>Expediente físico, SI ACTUA y reporte obras y jurídica</t>
  </si>
  <si>
    <t xml:space="preserve">Se  publico en SECOP: 
69 contratos
42 modificaciones
185 novedades
Quedaron sin publicar a tiempo 91 novedades
</t>
  </si>
  <si>
    <t>Adquirir el 95% de los bienes de Características Técnicas Uniformes de Común Utilización a través del portal Colombia Compra Eficiente.</t>
  </si>
  <si>
    <t>De acuerdo al radicado 20174200086913 la Alcaldía no tiene programada modernización para este año</t>
  </si>
  <si>
    <t>Formato de consumo de combustible</t>
  </si>
  <si>
    <t>Se enviaron los estudios previos  para los nuevos contratos de prestación de servicos (78) más 33 solicitudes de adiciones para los contratos de prestación de servicios y una prorroga de un contrato de inversión.  También se envío el estudio previo para la adición de malla vail</t>
  </si>
  <si>
    <t>Para el 1er trimestre no se programo esta meta.  La meta se mide al fin de año</t>
  </si>
  <si>
    <t>Se reportaron los riesgos y el SNC para el primer trimestre</t>
  </si>
  <si>
    <t>Para el 1er trimestre no se programo esta meta.</t>
  </si>
  <si>
    <t>Desarrollar 10 campañas internas en la alcaldia local con base en las necesidades de comunicación de la SDG para el año 2017</t>
  </si>
  <si>
    <t>campañas externas de comunicación desarrolladas / campañas externas de comunicación  programadas</t>
  </si>
  <si>
    <t>campañas internas de comunicación desarrolladas / campañas internas de comunicación  programadas</t>
  </si>
  <si>
    <t>Desarrollar 15  campañas externas en la localidad con base en las necesidades de comunicación de la SDG para el año 2017</t>
  </si>
  <si>
    <t>Oficna de Planeación - Promotor de la Mejora</t>
  </si>
  <si>
    <t>Todas las dependencias de la Alcaldía</t>
  </si>
  <si>
    <t>Se determinaron 6 prouyectos por valor $1,197,994,114. Para este trimestre se realizó la contratación de 3  aseo, vigiligancia y papeleria por valor de $420,525,986</t>
  </si>
  <si>
    <t xml:space="preserve">                                                                                                  Rebeca González Jaimes -Promotor de la Mejora</t>
  </si>
  <si>
    <t>Lineas de acción</t>
  </si>
  <si>
    <t>Comprometer al 30 de junio del 2017 el 50% del presupuesto de inversión directa disponible a la vigencia para el FDL y el 95% al 29 de diciembre de 2017.</t>
  </si>
  <si>
    <t>A la fecha SDP no ha entregado la herramienta MUSI para hacer los reportes</t>
  </si>
  <si>
    <t>Según el reporte enviado por correo electrónico el 10-Jul-2017 por Diana Giselle Osorio Rozo referente de DDHH para la ALSF</t>
  </si>
  <si>
    <t xml:space="preserve">Correo Institucional </t>
  </si>
  <si>
    <t>La estrategia implementada es que todos los requerimientos de IAS y de Cons¿cejo que llegan al CDI son informados inmediatemente al Promotor de Calidad para que ella lo entregue directamente al responsable de la respuesta y haga el seguimiento</t>
  </si>
  <si>
    <t>Herramienta de seguimiento gmail</t>
  </si>
  <si>
    <t>Matriz MUSSI</t>
  </si>
  <si>
    <t>Se reporgramó la reunión de socialización para el 07  de Julio</t>
  </si>
  <si>
    <t>Se reporgramó la reunión de despliegue para el 07  de Julio</t>
  </si>
  <si>
    <t>Informe de estado a 31-Sep.2017 enviado a Control Interno</t>
  </si>
  <si>
    <t>Las actividades de mayor impacto  que están pendeintes de terminar son:  inventaios, reavalorización en el sistema, depuración de bienes de uso público</t>
  </si>
  <si>
    <t>El mayor valor corresponde a la adquisición de las cámaras que aún están en deficinición por parte de Colombia Comrpa</t>
  </si>
  <si>
    <t>SECOP (Tienda virtual) y PAA</t>
  </si>
  <si>
    <t>se realizo solicitud de 13 no hay de personal de apoyo, y se enviaron siete estudios previos para validación</t>
  </si>
  <si>
    <t xml:space="preserve">Orfeo radicados 2017532007213, 20175320007263, 20175320007373, 20175320007393, 20175320007583, 20175320007593, 20175320153161,020175320008783,020175320160879, 2017532008923, 20175320009663, 20175320008123, 20175320008123, 20172000405003 </t>
  </si>
  <si>
    <t>Contratos</t>
  </si>
  <si>
    <t>Modificaciones</t>
  </si>
  <si>
    <t>Movedades</t>
  </si>
  <si>
    <t>Jul</t>
  </si>
  <si>
    <t>Ago</t>
  </si>
  <si>
    <t>Sep</t>
  </si>
  <si>
    <t>Los porcentajes parciales de cumplimiento por pilar son: 
Igualda de vida=15,04%
Democracia urbana = 7,92%
Construcción de comunidad y cultura urbana = 11,85%
Sosteibilidad ambiental = 11,07%
Fortalecimiento local y eficiencia = 42,85%</t>
  </si>
  <si>
    <t>Las líneas de acción no han cambiado por lo cual se mantiene el cumplimiento de la meta</t>
  </si>
  <si>
    <t>PDL Local</t>
  </si>
  <si>
    <t>Archivo "Radicados IAS" en excel en gmail</t>
  </si>
  <si>
    <t>operativo del 25-08-2017</t>
  </si>
  <si>
    <r>
      <t>Operativos: se realizaron 06 de la siguiente manera:
1 realizado el dia 17-08-17 a bares.
1 vigilancia e inspeccion venta acidos realizado el 25-08-17.
1 control restaurante-normas seguridad y prevencion contra</t>
    </r>
    <r>
      <rPr>
        <b/>
        <sz val="10"/>
        <color indexed="10"/>
        <rFont val="Century Gothic"/>
        <family val="2"/>
      </rPr>
      <t xml:space="preserve"> incendios raelizado el 06-07-17.</t>
    </r>
    <r>
      <rPr>
        <sz val="10"/>
        <color indexed="8"/>
        <rFont val="Century Gothic"/>
        <family val="2"/>
      </rPr>
      <t xml:space="preserve">
7 control a parqueaderos realizado el dia 07, 13 , 21 ,27,28 Jul-17 y 02, 17-Ago-2017
1 contro e inspeccion alto impacto-capuchina realizado el dia 28-09-17.
1 contro e inspeccion alto impacto-capuchina realizado el dia 28-09-17.</t>
    </r>
  </si>
  <si>
    <t>Se reportan 3  actuaciones de obras del 1er trimestre y 11 para 3er trimestre; para establecimientos de comercio 18  de 1er trimestre, 6 para 2do trimestre y 7 para 3er trimestre: EP se reporta 6 para el 2do trimestre y 2 para 3er trimestre.  Total reportadas 14+31+8=53.  Formula indicador 53 / 767</t>
  </si>
  <si>
    <t>En el 2do trimestre se incluyeron todas las preliminares que estaban pendeintes por lo cual se da por cumplida la meta</t>
  </si>
  <si>
    <t xml:space="preserve">Tema Vigencia Esp F. Termina
Obras 2016 50114 13/07/2017
Obras 2016 47318 21/09/2017
EP 2016 47762 28/07/2017
EP 2016 47762 28/07/2017
EC 2016 47509 27/09/2017
EC 2016 2017 21/09/2017
EC 2016 2032 11/09/2017
</t>
  </si>
  <si>
    <t>Total</t>
  </si>
  <si>
    <t xml:space="preserve">Para el 3er trimestre se realizaron 32 activiadaes que requerían ser pubicadas y así se hizó:.  Estan discriminadas de la siguiente manera:
Contratos Jul Ago Sep
Modificaciones 2 0 3
Movedades 3 1 1
Contratos 5 9 8
Total 10 10 12
</t>
  </si>
  <si>
    <t>SECOP I y SECOP II, archivo contratacion de SIVICOF</t>
  </si>
  <si>
    <t>Se revocaron dos actuaciones de espacio público</t>
  </si>
  <si>
    <t>Se reprograma la acción para el 4to trimestre</t>
  </si>
  <si>
    <t>Se hace la medición de acuerdo a lo enviado por TIC</t>
  </si>
  <si>
    <t>Formato de medición de TIC</t>
  </si>
  <si>
    <t>Se realizaron dos campañas:
- Concursos boletas conciertos
- Presentación plan de comunicaciones y plan anticorrupción a funcionarios</t>
  </si>
  <si>
    <t>Página WEB Alcaldía y redes sociales</t>
  </si>
  <si>
    <t>Grupo de whatapps y acta de sensibilización</t>
  </si>
  <si>
    <t>Informe del plan de acción generado por SDP:  ya no entregan matriz PMR</t>
  </si>
  <si>
    <t>Adelantar el 100% de los procesos contractuales de malla vial de la vigencia 2017</t>
  </si>
  <si>
    <t>Linea Base</t>
  </si>
  <si>
    <t>Activos</t>
  </si>
  <si>
    <t>Cerrados</t>
  </si>
  <si>
    <t>%</t>
  </si>
  <si>
    <t>Vigencia</t>
  </si>
  <si>
    <t>Base</t>
  </si>
  <si>
    <t>Activas</t>
  </si>
  <si>
    <t>Cerradas</t>
  </si>
  <si>
    <t>Meta</t>
  </si>
  <si>
    <t>Pendientes</t>
  </si>
  <si>
    <t>Candelaria</t>
  </si>
  <si>
    <t>Belen</t>
  </si>
  <si>
    <t>Las Aguas</t>
  </si>
  <si>
    <t>Centro Administrativo</t>
  </si>
  <si>
    <t>Egipto</t>
  </si>
  <si>
    <t>La Catedral</t>
  </si>
  <si>
    <t>corte 01-dic-2017</t>
  </si>
  <si>
    <t>Corte 24-Nov.2017</t>
  </si>
  <si>
    <t>Pública terrirorial</t>
  </si>
  <si>
    <t>Relaciones estratégicas</t>
  </si>
  <si>
    <t>IVC</t>
  </si>
  <si>
    <t>Cirporativa Local</t>
  </si>
  <si>
    <t>Atención a la Ciudadanía</t>
  </si>
  <si>
    <t>Patrimonio documental</t>
  </si>
  <si>
    <t>TIC</t>
  </si>
  <si>
    <t>Transversales</t>
  </si>
  <si>
    <t>Proceso</t>
  </si>
  <si>
    <t>Acumulado</t>
  </si>
  <si>
    <t>% Proceso</t>
  </si>
  <si>
    <t>Cumplimiento</t>
  </si>
  <si>
    <t>DDHH</t>
  </si>
  <si>
    <t>Comunicaciones estratégicas</t>
  </si>
  <si>
    <t>GPT</t>
  </si>
  <si>
    <t>GFPFH</t>
  </si>
  <si>
    <t>GRE</t>
  </si>
  <si>
    <t>GCE</t>
  </si>
  <si>
    <t>GCL</t>
  </si>
  <si>
    <t>GAC</t>
  </si>
  <si>
    <t>GPD</t>
  </si>
  <si>
    <t>% ejecución</t>
  </si>
  <si>
    <t>corte 09-dic-2017</t>
  </si>
  <si>
    <t>corte 18-dic-2017</t>
  </si>
  <si>
    <t>corte 22-dic-2017</t>
  </si>
  <si>
    <t>Se realizó una adición de $2.307.147.314 por lo tanto el presupuesto quedo en $25.594,288.314 de los cuales a 30-Dic-2017 se han girado $4.2247.56.358, es decir,  16,51%</t>
  </si>
  <si>
    <t>A 01-Ene-2017 el valor de la 3.1.8 fue de $451.009.000 y el de la 3.3.6 fue de $20,490,057,000
A 31-Dic-2017 el valor final de la 3.1.8 fue de $207,326,833.00 y el de la 3.3.6 fue de $17,680,484,945 para un total de $17,700,811.778
Al 30-Dic-2017 el valor acumulado de pagos de la 3.1.8 fue $187,605,518.00  y el de la 3.3.6 fue de $113,880,089,271.00 para un total de pagos de $14.067.694.789
De los  $17,700,811.778 se giraron de $10,303,589.606 que corresponde a 21,99%</t>
  </si>
  <si>
    <t>La Dirección de Relaciones Políticas no convocó a ninguna reunión</t>
  </si>
  <si>
    <t>La Dirección de Relaciones Políticas no convocó a ninguna mesa de trabajo</t>
  </si>
  <si>
    <t>corte 29-dic-2017</t>
  </si>
  <si>
    <t xml:space="preserve">3A-&gt;68,&gt; 1;  3C-&gt;66 y 3d-&gt;257  total 203 cierres
Se anota que la inspección 3C estuvo dos meses sin inspector lo que afecta el cumplimiento del indicador
</t>
  </si>
  <si>
    <t xml:space="preserve">De acuerdo a la página 8 del anexo al radicado 20173100541593 de la Dirección de Derechos Humanos, </t>
  </si>
  <si>
    <t>A partir del 15 de Nov y hasta el 31 de diciembre se realizaron loss PMU de San Victorino y se toman como un solo operativo</t>
  </si>
  <si>
    <t>Durante el trimestre se realizaron 5 operativos a establecimientos de comercio entre hotesles, restaurantes, recicladoras y comercio</t>
  </si>
  <si>
    <t>Se incrementaron a diez (10) los operativos  relacionados con animales para la temporada navideña</t>
  </si>
  <si>
    <t>El 24 y 28 de noviembre se realizaron dos operativos de controlde pólva</t>
  </si>
  <si>
    <t>La entrada en vigencia  de la Ley 1801 con el desborde de casos y coparendos, aunado con los cambios de los aplicaitvos y la falta de funcionarios durante los primeros meses del año, impidieron el cuimplimiento de esta meta</t>
  </si>
  <si>
    <t>Para obras se cerraron 28 AA, en EP se cerraron 16 AA y en EC se cerraron 36 .  Total reportadas 28+16+46=80.  Formula indicador80 / 767 =11%</t>
  </si>
  <si>
    <t>en Obras se archivaron  17 y AA EP archivo  1 para total de 18 AA archivadas para las vigencias 2016 y 2017</t>
  </si>
  <si>
    <t>La meta de archivar AA es muy díficial debidos a que se debe teneer en cuenta los tiemspo para el debido proceso</t>
  </si>
  <si>
    <t>Para la Alcaldía esta meta significaba no tener ninguna ervocatoria para cumplirla debido a que en el 2016 se tuvo dos revocatorias.</t>
  </si>
  <si>
    <t>Diariamente, se hace el reparto desde Orfeo  de lo que llega como comportamientos contratios a la convivencia.</t>
  </si>
  <si>
    <t>Desde el 2do  trimestre se incluyeron todas las preliminares que estaban pendeintes por lo cual se da por cumplida la meta</t>
  </si>
  <si>
    <t>Se cumplio la meta archivando 80 expedientes de 767 activos al inico del año</t>
  </si>
  <si>
    <t>Se realizó una adición de $2.307.147.314 por lo tanto el presupuesto quedo en $25.594,288.314 de los cuales a 31-Dic-2017, se han comprometido $23.546.766.505 que equivale al 92%</t>
  </si>
  <si>
    <t>Se realizó seguimiento mensual  y se logró el pago del 79% de las obligaciones por pagar con lo que se logró superar la meta presupuestada del 60%</t>
  </si>
  <si>
    <t>Con la adición presupuestal que en junio  le asignaron a la Alcaldía para la adecuación de la sede, se requería realizar un proceso con la  Sociedad Colombiana de Arquitetos para que se realice el concurso de diseño y apartir del diseño asignar los recursos requeridos.  Estos recursos quedaron proceso de contratación en curso</t>
  </si>
  <si>
    <t>laos contratos de mayor valor se suscribieron durante el segundo semestre y debido a esto los pagos también se inician para el último trimestre</t>
  </si>
  <si>
    <t>Tanto el proceso de malla vial LP-008 como el procesos de parques LP-014 se realizaron utilizando los pligos tipo definidos por la SDG y se  encuentran registrados en SECOPII</t>
  </si>
  <si>
    <t xml:space="preserve">Para el 4to  trimestre se realizaron XX  activiadaes que requerían ser pubicadas y así se hizó:.  Estan discriminadas de la siguiente manera:
Contratos 
Modificaciones 
Novedades 
Contratos 5 9 8
Total 10 10 12
</t>
  </si>
  <si>
    <t>Se realizó la compra de las camara de videovigilancia por $867.224.000.  El sobrecumplimiento obedeció a una adición al contrato de vigilancia la que se hizó tambien en la tienda virtual</t>
  </si>
  <si>
    <t>SECOP II Y TVEC</t>
  </si>
  <si>
    <t>Se realizó una socialización a través de orfeo con radicado  20175320013723 y el 27-dic-2017 se realizó una sensibilización presencial</t>
  </si>
  <si>
    <t>Orfeo y carpeta actas de Calidad</t>
  </si>
  <si>
    <t>Se realizaron operativos a cerros asÏ. Oct 6, nov 4 y dic 5</t>
  </si>
  <si>
    <t>Se mantuvieron los operativos de control a los cerros y se supero la meta</t>
  </si>
  <si>
    <t xml:space="preserve">
</t>
  </si>
  <si>
    <t xml:space="preserve">Lis lineamientos que no tuvieron un cumplimiento total son:
garantizar uso y apropiación quedao en 25%  
Mantener al día los erquerimientos quedó en 68%
Cumplimiento de lineamientos de manual de políticas de uso que en 58%
Los demás lineamientos se cumplieron al 100%
</t>
  </si>
  <si>
    <t>Se aclara que los lineamientos se entregaron por parte de la dirección de TIC en el 2do trimestrepor esa razón el primer   trimestres se considero con cumplimiento del 100%   y su forma de medición se entregó al 3er rimestre, por esa razón en el segundo trimestre se realizó una ponderación propia.</t>
  </si>
  <si>
    <t>Se realizaron siete (7) campañas:
- No a la pólvora (Enviada por SDG)
- Novenas navideñas Guavio y Cruces
- Travesía (Enviada por SDCRD)
- Difusión Feria Gastronómica Navideña
- Jornada embellecimiento San Victorino
- Festival de la Chicha
- Entrega Cancha La Mina
- Semana de la juventud 
- Alianza cultural con Teatro Jorge Eliecer Gaitán para publicaciones de campañas de temporadas.</t>
  </si>
  <si>
    <t>Se realizaron tres (3) campañas:
- Concurso Halloween 
- Fin de año ALSF
- Jornada embellecimiento San Victorino</t>
  </si>
  <si>
    <t>Se realizaron seis campañas:
- Bogotá 20 limpia K (distrital)
- Semana ambiental (distrital)
- Recomendaciones temporada de lluvias
- Soy transparente
- Semana de la juventud 
- Alianza cultural con Teatro Jorge Eliecer Gaitán para publicaciones de campañas de temporadas.</t>
  </si>
  <si>
    <t>i</t>
  </si>
  <si>
    <t>ii</t>
  </si>
  <si>
    <t>iii</t>
  </si>
  <si>
    <t>iv</t>
  </si>
  <si>
    <t>total</t>
  </si>
  <si>
    <t>Trimessre</t>
  </si>
  <si>
    <t>vigencia</t>
  </si>
  <si>
    <t>% Peso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</si>
</sst>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 _€_-;\-* #,##0.00\ _€_-;_-* &quot;-&quot;??\ _€_-;_-@_-"/>
    <numFmt numFmtId="165" formatCode="_(* #,##0_);_(* \(#,##0\);_(* &quot;-&quot;??_);_(@_)"/>
    <numFmt numFmtId="166" formatCode="[$$-240A]\ #,##0.00"/>
    <numFmt numFmtId="167" formatCode="* #,##0.00&quot;    &quot;;\-* #,##0.00&quot;    &quot;;* \-#&quot;    &quot;;@\ "/>
    <numFmt numFmtId="168" formatCode="_-* #,##0\ _€_-;\-* #,##0\ _€_-;_-* &quot;-&quot;??\ _€_-;_-@_-"/>
    <numFmt numFmtId="169" formatCode="0.0%"/>
    <numFmt numFmtId="170" formatCode="_-* #,##0.000\ _€_-;\-* #,##0.000\ _€_-;_-* &quot;-&quot;??\ _€_-;_-@_-"/>
    <numFmt numFmtId="171" formatCode="0.000"/>
  </numFmts>
  <fonts count="29" x14ac:knownFonts="1">
    <font>
      <sz val="11"/>
      <color theme="1"/>
      <name val="Calibri"/>
      <family val="2"/>
      <scheme val="minor"/>
    </font>
    <font>
      <sz val="10"/>
      <name val="Arial"/>
      <family val="2"/>
    </font>
    <font>
      <sz val="8"/>
      <color indexed="81"/>
      <name val="Tahoma"/>
      <family val="2"/>
    </font>
    <font>
      <b/>
      <sz val="8"/>
      <color indexed="81"/>
      <name val="Tahoma"/>
      <family val="2"/>
    </font>
    <font>
      <sz val="14"/>
      <name val="Arial Narrow"/>
      <family val="2"/>
    </font>
    <font>
      <b/>
      <sz val="20"/>
      <color indexed="81"/>
      <name val="Tahoma"/>
      <family val="2"/>
    </font>
    <font>
      <b/>
      <sz val="22"/>
      <color indexed="81"/>
      <name val="Tahoma"/>
      <family val="2"/>
    </font>
    <font>
      <b/>
      <sz val="28"/>
      <color indexed="81"/>
      <name val="Tahoma"/>
      <family val="2"/>
    </font>
    <font>
      <sz val="10"/>
      <name val="Century Gothic"/>
      <family val="2"/>
    </font>
    <font>
      <sz val="10"/>
      <color indexed="8"/>
      <name val="Century Gothic"/>
      <family val="2"/>
    </font>
    <font>
      <sz val="10"/>
      <color indexed="8"/>
      <name val="Century Gothic"/>
      <family val="2"/>
    </font>
    <font>
      <sz val="9"/>
      <name val="Century Gothic"/>
      <family val="2"/>
    </font>
    <font>
      <sz val="9"/>
      <color indexed="8"/>
      <name val="Century Gothic"/>
      <family val="2"/>
    </font>
    <font>
      <sz val="11"/>
      <color indexed="8"/>
      <name val="Calibri"/>
      <family val="2"/>
    </font>
    <font>
      <sz val="11"/>
      <color indexed="8"/>
      <name val="Arial"/>
      <family val="2"/>
    </font>
    <font>
      <sz val="12"/>
      <color indexed="8"/>
      <name val="Arial"/>
      <family val="2"/>
    </font>
    <font>
      <sz val="14"/>
      <color indexed="8"/>
      <name val="Arial Narrow"/>
      <family val="2"/>
    </font>
    <font>
      <sz val="14"/>
      <color indexed="10"/>
      <name val="Arial Narrow"/>
      <family val="2"/>
    </font>
    <font>
      <sz val="10"/>
      <color indexed="8"/>
      <name val="Century Gothic"/>
      <family val="2"/>
    </font>
    <font>
      <sz val="10"/>
      <color indexed="8"/>
      <name val="Calibri"/>
      <family val="2"/>
    </font>
    <font>
      <sz val="10"/>
      <color indexed="8"/>
      <name val="Arial"/>
      <family val="2"/>
    </font>
    <font>
      <b/>
      <sz val="10"/>
      <color indexed="8"/>
      <name val="Calibri"/>
      <family val="2"/>
    </font>
    <font>
      <sz val="10"/>
      <color indexed="9"/>
      <name val="Century Gothic"/>
      <family val="2"/>
    </font>
    <font>
      <sz val="9"/>
      <color indexed="8"/>
      <name val="Century Gothic"/>
      <family val="2"/>
    </font>
    <font>
      <b/>
      <sz val="10"/>
      <color indexed="8"/>
      <name val="Arial"/>
      <family val="2"/>
    </font>
    <font>
      <b/>
      <sz val="10"/>
      <color indexed="10"/>
      <name val="Century Gothic"/>
      <family val="2"/>
    </font>
    <font>
      <sz val="8"/>
      <name val="Calibri"/>
      <family val="2"/>
    </font>
    <font>
      <sz val="11"/>
      <color theme="1"/>
      <name val="Calibri"/>
      <family val="2"/>
      <scheme val="minor"/>
    </font>
    <font>
      <sz val="10"/>
      <color theme="0"/>
      <name val="Century Gothic"/>
      <family val="2"/>
    </font>
  </fonts>
  <fills count="28">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11"/>
        <bgColor indexed="64"/>
      </patternFill>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indexed="46"/>
        <bgColor indexed="64"/>
      </patternFill>
    </fill>
    <fill>
      <patternFill patternType="solid">
        <fgColor indexed="43"/>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2"/>
        <bgColor indexed="64"/>
      </patternFill>
    </fill>
    <fill>
      <patternFill patternType="solid">
        <fgColor indexed="57"/>
        <bgColor indexed="64"/>
      </patternFill>
    </fill>
    <fill>
      <patternFill patternType="solid">
        <fgColor indexed="17"/>
        <bgColor indexed="64"/>
      </patternFill>
    </fill>
    <fill>
      <patternFill patternType="solid">
        <fgColor indexed="18"/>
        <bgColor indexed="64"/>
      </patternFill>
    </fill>
    <fill>
      <patternFill patternType="solid">
        <fgColor indexed="55"/>
        <bgColor indexed="64"/>
      </patternFill>
    </fill>
    <fill>
      <patternFill patternType="solid">
        <fgColor indexed="50"/>
        <bgColor indexed="64"/>
      </patternFill>
    </fill>
    <fill>
      <patternFill patternType="solid">
        <fgColor indexed="22"/>
        <bgColor indexed="64"/>
      </patternFill>
    </fill>
    <fill>
      <patternFill patternType="solid">
        <fgColor indexed="16"/>
        <bgColor indexed="64"/>
      </patternFill>
    </fill>
    <fill>
      <patternFill patternType="solid">
        <fgColor indexed="19"/>
        <bgColor indexed="64"/>
      </patternFill>
    </fill>
    <fill>
      <patternFill patternType="solid">
        <fgColor indexed="56"/>
        <bgColor indexed="64"/>
      </patternFill>
    </fill>
    <fill>
      <patternFill patternType="solid">
        <fgColor indexed="36"/>
        <bgColor indexed="64"/>
      </patternFill>
    </fill>
    <fill>
      <patternFill patternType="solid">
        <fgColor indexed="53"/>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top/>
      <bottom style="thin">
        <color indexed="64"/>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34998626667073579"/>
      </left>
      <right style="thin">
        <color theme="0" tint="-0.34998626667073579"/>
      </right>
      <top/>
      <bottom/>
      <diagonal/>
    </border>
    <border>
      <left/>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s>
  <cellStyleXfs count="10">
    <xf numFmtId="0" fontId="0" fillId="0" borderId="0"/>
    <xf numFmtId="0" fontId="1" fillId="2" borderId="0" applyNumberFormat="0" applyBorder="0" applyAlignment="0" applyProtection="0"/>
    <xf numFmtId="164" fontId="13" fillId="0" borderId="0" applyFont="0" applyFill="0" applyBorder="0" applyAlignment="0" applyProtection="0"/>
    <xf numFmtId="167" fontId="1" fillId="0" borderId="0" applyFill="0" applyBorder="0" applyAlignment="0" applyProtection="0"/>
    <xf numFmtId="0" fontId="1" fillId="0" borderId="0"/>
    <xf numFmtId="9" fontId="13" fillId="0" borderId="0" applyFont="0" applyFill="0" applyBorder="0" applyAlignment="0" applyProtection="0"/>
    <xf numFmtId="9" fontId="1" fillId="0" borderId="0" applyFill="0" applyBorder="0" applyAlignment="0" applyProtection="0"/>
    <xf numFmtId="9" fontId="1" fillId="0" borderId="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264">
    <xf numFmtId="0" fontId="0" fillId="0" borderId="0" xfId="0"/>
    <xf numFmtId="0" fontId="14" fillId="0" borderId="1" xfId="0" applyFont="1" applyFill="1" applyBorder="1" applyAlignment="1">
      <alignment horizontal="justify" vertical="center" wrapText="1"/>
    </xf>
    <xf numFmtId="0" fontId="14" fillId="0" borderId="2" xfId="0" applyFont="1" applyFill="1" applyBorder="1" applyAlignment="1">
      <alignment horizontal="center" vertical="center" wrapText="1"/>
    </xf>
    <xf numFmtId="0" fontId="0" fillId="0" borderId="0" xfId="0" applyAlignment="1">
      <alignment wrapText="1"/>
    </xf>
    <xf numFmtId="0" fontId="14" fillId="0" borderId="3" xfId="0" applyFont="1" applyFill="1" applyBorder="1" applyAlignment="1">
      <alignment horizontal="justify" vertical="center" wrapText="1"/>
    </xf>
    <xf numFmtId="0" fontId="14" fillId="0" borderId="2" xfId="0" applyFont="1" applyFill="1" applyBorder="1" applyAlignment="1">
      <alignment horizontal="justify" vertical="center" wrapText="1"/>
    </xf>
    <xf numFmtId="0" fontId="14" fillId="0" borderId="4" xfId="0" applyFont="1" applyFill="1" applyBorder="1" applyAlignment="1">
      <alignment horizontal="justify" vertical="center" wrapText="1"/>
    </xf>
    <xf numFmtId="0" fontId="14" fillId="0" borderId="5" xfId="0" applyFont="1" applyFill="1" applyBorder="1" applyAlignment="1">
      <alignment horizontal="justify" vertical="center" wrapText="1"/>
    </xf>
    <xf numFmtId="0" fontId="14" fillId="0" borderId="6"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15" fillId="0" borderId="0" xfId="0" applyFont="1" applyAlignment="1">
      <alignment horizontal="justify"/>
    </xf>
    <xf numFmtId="0" fontId="16" fillId="5" borderId="7" xfId="0" applyFont="1" applyFill="1" applyBorder="1" applyAlignment="1">
      <alignment horizontal="justify" vertical="center" wrapText="1"/>
    </xf>
    <xf numFmtId="0" fontId="16" fillId="6" borderId="7" xfId="0" applyFont="1" applyFill="1" applyBorder="1" applyAlignment="1">
      <alignment horizontal="justify" vertical="center" wrapText="1"/>
    </xf>
    <xf numFmtId="0" fontId="4" fillId="7" borderId="2" xfId="0" applyFont="1" applyFill="1" applyBorder="1" applyAlignment="1">
      <alignment horizontal="center" vertical="center" wrapText="1"/>
    </xf>
    <xf numFmtId="0" fontId="4" fillId="7" borderId="2" xfId="0" applyFont="1" applyFill="1" applyBorder="1" applyAlignment="1">
      <alignment horizontal="justify" vertical="center" wrapText="1"/>
    </xf>
    <xf numFmtId="0" fontId="16" fillId="7" borderId="7" xfId="0" applyFont="1" applyFill="1" applyBorder="1" applyAlignment="1">
      <alignment horizontal="justify" vertical="center" wrapText="1"/>
    </xf>
    <xf numFmtId="0" fontId="16" fillId="7" borderId="8" xfId="0" applyFont="1" applyFill="1" applyBorder="1" applyAlignment="1">
      <alignment horizontal="justify" vertical="center" wrapText="1"/>
    </xf>
    <xf numFmtId="0" fontId="4" fillId="8" borderId="9" xfId="0" applyFont="1" applyFill="1" applyBorder="1" applyAlignment="1">
      <alignment horizontal="justify" vertical="center" wrapText="1"/>
    </xf>
    <xf numFmtId="0" fontId="4" fillId="8" borderId="7" xfId="0" applyFont="1" applyFill="1" applyBorder="1" applyAlignment="1">
      <alignment horizontal="justify" vertical="center" wrapText="1"/>
    </xf>
    <xf numFmtId="0" fontId="4" fillId="9" borderId="2" xfId="0" applyFont="1" applyFill="1" applyBorder="1" applyAlignment="1">
      <alignment horizontal="justify" vertical="center" wrapText="1"/>
    </xf>
    <xf numFmtId="0" fontId="4" fillId="9" borderId="7" xfId="0" applyFont="1" applyFill="1" applyBorder="1" applyAlignment="1">
      <alignment horizontal="justify" vertical="center" wrapText="1"/>
    </xf>
    <xf numFmtId="0" fontId="4" fillId="10" borderId="7" xfId="0" applyFont="1" applyFill="1" applyBorder="1" applyAlignment="1">
      <alignment horizontal="justify" vertical="center" wrapText="1"/>
    </xf>
    <xf numFmtId="0" fontId="16" fillId="10" borderId="10" xfId="0" applyFont="1" applyFill="1" applyBorder="1" applyAlignment="1">
      <alignment horizontal="justify" vertical="center" wrapText="1"/>
    </xf>
    <xf numFmtId="0" fontId="16" fillId="10" borderId="7" xfId="0" applyFont="1" applyFill="1" applyBorder="1" applyAlignment="1">
      <alignment horizontal="justify" vertical="center" wrapText="1"/>
    </xf>
    <xf numFmtId="0" fontId="4" fillId="10" borderId="2" xfId="0" applyFont="1" applyFill="1" applyBorder="1" applyAlignment="1">
      <alignment vertical="center" wrapText="1"/>
    </xf>
    <xf numFmtId="0" fontId="16" fillId="11" borderId="9" xfId="0" applyFont="1" applyFill="1" applyBorder="1" applyAlignment="1">
      <alignment horizontal="justify" vertical="center" wrapText="1"/>
    </xf>
    <xf numFmtId="0" fontId="16" fillId="11" borderId="7" xfId="0" applyFont="1" applyFill="1" applyBorder="1" applyAlignment="1">
      <alignment horizontal="justify" vertical="center" wrapText="1"/>
    </xf>
    <xf numFmtId="0" fontId="4" fillId="11" borderId="7" xfId="0" applyFont="1" applyFill="1" applyBorder="1" applyAlignment="1">
      <alignment horizontal="justify" vertical="center" wrapText="1"/>
    </xf>
    <xf numFmtId="0" fontId="17" fillId="11" borderId="7" xfId="0" applyFont="1" applyFill="1" applyBorder="1" applyAlignment="1">
      <alignment horizontal="justify" vertical="center" wrapText="1"/>
    </xf>
    <xf numFmtId="0" fontId="16" fillId="11" borderId="11" xfId="0" applyFont="1" applyFill="1" applyBorder="1" applyAlignment="1">
      <alignment horizontal="left" vertical="center" wrapText="1"/>
    </xf>
    <xf numFmtId="0" fontId="16" fillId="11" borderId="8" xfId="0" applyFont="1" applyFill="1" applyBorder="1" applyAlignment="1">
      <alignment horizontal="justify" vertical="center" wrapText="1"/>
    </xf>
    <xf numFmtId="0" fontId="4" fillId="11" borderId="9" xfId="0" applyFont="1" applyFill="1" applyBorder="1" applyAlignment="1">
      <alignment horizontal="justify" vertical="center" wrapText="1"/>
    </xf>
    <xf numFmtId="0" fontId="4" fillId="11" borderId="8" xfId="0" applyFont="1" applyFill="1" applyBorder="1" applyAlignment="1">
      <alignment horizontal="justify" vertical="center" wrapText="1"/>
    </xf>
    <xf numFmtId="0" fontId="18" fillId="6" borderId="0" xfId="0" applyFont="1" applyFill="1"/>
    <xf numFmtId="0" fontId="8" fillId="6" borderId="0" xfId="0" applyFont="1" applyFill="1" applyBorder="1" applyAlignment="1">
      <alignment horizontal="left" vertical="center" wrapText="1"/>
    </xf>
    <xf numFmtId="0" fontId="10" fillId="6" borderId="0" xfId="0" applyFont="1" applyFill="1" applyBorder="1" applyAlignment="1">
      <alignment horizontal="center"/>
    </xf>
    <xf numFmtId="0" fontId="8" fillId="6" borderId="12" xfId="0" applyFont="1" applyFill="1" applyBorder="1" applyAlignment="1">
      <alignment horizontal="left" vertical="center" wrapText="1"/>
    </xf>
    <xf numFmtId="0" fontId="18" fillId="6" borderId="0" xfId="0" applyFont="1" applyFill="1" applyBorder="1" applyAlignment="1">
      <alignment vertical="center"/>
    </xf>
    <xf numFmtId="0" fontId="10" fillId="6" borderId="0" xfId="0" applyFont="1" applyFill="1" applyBorder="1" applyAlignment="1">
      <alignment horizontal="center" vertical="center" wrapText="1"/>
    </xf>
    <xf numFmtId="0" fontId="18" fillId="6" borderId="0" xfId="0" applyFont="1" applyFill="1" applyAlignment="1">
      <alignment horizontal="center"/>
    </xf>
    <xf numFmtId="0" fontId="8" fillId="6" borderId="0" xfId="0" applyFont="1" applyFill="1" applyBorder="1" applyAlignment="1">
      <alignment horizontal="center" vertical="center" wrapText="1"/>
    </xf>
    <xf numFmtId="0" fontId="18" fillId="6" borderId="0" xfId="0" applyFont="1" applyFill="1" applyBorder="1" applyAlignment="1">
      <alignment vertical="center" wrapText="1"/>
    </xf>
    <xf numFmtId="9" fontId="8" fillId="6" borderId="0" xfId="5" applyFont="1" applyFill="1" applyBorder="1" applyAlignment="1">
      <alignment horizontal="center" vertical="center" wrapText="1"/>
    </xf>
    <xf numFmtId="0" fontId="18" fillId="6" borderId="0" xfId="0" applyFont="1" applyFill="1" applyBorder="1"/>
    <xf numFmtId="0" fontId="18" fillId="0" borderId="0" xfId="0" applyFont="1"/>
    <xf numFmtId="0" fontId="18" fillId="0" borderId="0" xfId="0" applyFont="1" applyBorder="1"/>
    <xf numFmtId="0" fontId="18" fillId="7" borderId="13" xfId="0" applyFont="1" applyFill="1" applyBorder="1" applyAlignment="1"/>
    <xf numFmtId="0" fontId="18" fillId="0" borderId="2" xfId="0" applyFont="1" applyBorder="1" applyAlignment="1">
      <alignment horizontal="center"/>
    </xf>
    <xf numFmtId="0" fontId="18" fillId="7" borderId="2" xfId="0" applyFont="1" applyFill="1" applyBorder="1" applyAlignment="1"/>
    <xf numFmtId="0" fontId="19" fillId="6" borderId="0" xfId="0" applyFont="1" applyFill="1" applyAlignment="1">
      <alignment horizontal="center"/>
    </xf>
    <xf numFmtId="0" fontId="20" fillId="6" borderId="0" xfId="0" applyFont="1" applyFill="1"/>
    <xf numFmtId="0" fontId="19" fillId="6" borderId="0" xfId="0" applyFont="1" applyFill="1"/>
    <xf numFmtId="0" fontId="21" fillId="6" borderId="2" xfId="0" applyFont="1" applyFill="1" applyBorder="1" applyAlignment="1">
      <alignment vertical="top" wrapText="1"/>
    </xf>
    <xf numFmtId="0" fontId="21" fillId="6" borderId="2" xfId="0" applyFont="1" applyFill="1" applyBorder="1" applyAlignment="1">
      <alignment horizontal="center" vertical="center" wrapText="1"/>
    </xf>
    <xf numFmtId="0" fontId="0" fillId="8" borderId="0" xfId="0" applyFill="1"/>
    <xf numFmtId="9" fontId="1" fillId="6" borderId="2" xfId="5" applyFont="1" applyFill="1" applyBorder="1" applyAlignment="1">
      <alignment horizontal="center" vertical="center" wrapText="1"/>
    </xf>
    <xf numFmtId="0" fontId="19" fillId="6" borderId="0" xfId="0" applyFont="1" applyFill="1" applyAlignment="1">
      <alignment vertical="top" wrapText="1"/>
    </xf>
    <xf numFmtId="0" fontId="18" fillId="6" borderId="14" xfId="0" applyFont="1" applyFill="1" applyBorder="1" applyAlignment="1">
      <alignment vertical="center" wrapText="1"/>
    </xf>
    <xf numFmtId="0" fontId="8" fillId="6" borderId="14" xfId="0" applyFont="1" applyFill="1" applyBorder="1" applyAlignment="1">
      <alignment vertical="center" wrapText="1"/>
    </xf>
    <xf numFmtId="0" fontId="8" fillId="6" borderId="14" xfId="0" applyFont="1" applyFill="1" applyBorder="1" applyAlignment="1">
      <alignment horizontal="center" vertical="center" wrapText="1"/>
    </xf>
    <xf numFmtId="0" fontId="8" fillId="12" borderId="14" xfId="0" applyFont="1" applyFill="1" applyBorder="1" applyAlignment="1">
      <alignment vertical="center" wrapText="1"/>
    </xf>
    <xf numFmtId="0" fontId="8" fillId="12" borderId="14"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5" borderId="14" xfId="0" applyFont="1" applyFill="1" applyBorder="1" applyAlignment="1">
      <alignment horizontal="center" vertical="center" wrapText="1"/>
    </xf>
    <xf numFmtId="0" fontId="8" fillId="16" borderId="14"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13" borderId="14" xfId="0" applyFont="1" applyFill="1" applyBorder="1" applyAlignment="1">
      <alignment vertical="center" wrapText="1"/>
    </xf>
    <xf numFmtId="0" fontId="18" fillId="12" borderId="14" xfId="0" applyFont="1" applyFill="1" applyBorder="1"/>
    <xf numFmtId="0" fontId="8" fillId="5" borderId="14" xfId="0" applyFont="1" applyFill="1" applyBorder="1" applyAlignment="1" applyProtection="1">
      <alignment horizontal="left" vertical="center" wrapText="1"/>
      <protection locked="0"/>
    </xf>
    <xf numFmtId="9" fontId="18" fillId="6" borderId="14" xfId="0" applyNumberFormat="1" applyFont="1" applyFill="1" applyBorder="1" applyAlignment="1" applyProtection="1">
      <alignment horizontal="center" vertical="center" wrapText="1"/>
      <protection locked="0"/>
    </xf>
    <xf numFmtId="0" fontId="18" fillId="6" borderId="14" xfId="0" applyFont="1" applyFill="1" applyBorder="1" applyAlignment="1" applyProtection="1">
      <alignment horizontal="center" vertical="center" wrapText="1"/>
      <protection locked="0"/>
    </xf>
    <xf numFmtId="0" fontId="18" fillId="0" borderId="14" xfId="0" applyFont="1" applyBorder="1" applyAlignment="1">
      <alignment vertical="center" wrapText="1"/>
    </xf>
    <xf numFmtId="168" fontId="18" fillId="6" borderId="14" xfId="2" applyNumberFormat="1" applyFont="1" applyFill="1" applyBorder="1" applyAlignment="1" applyProtection="1">
      <alignment horizontal="center" vertical="center" wrapText="1"/>
      <protection locked="0"/>
    </xf>
    <xf numFmtId="0" fontId="18" fillId="6" borderId="14" xfId="0" applyFont="1" applyFill="1" applyBorder="1" applyAlignment="1" applyProtection="1">
      <alignment horizontal="left" vertical="center" wrapText="1"/>
    </xf>
    <xf numFmtId="166" fontId="18" fillId="6" borderId="14" xfId="0" applyNumberFormat="1" applyFont="1" applyFill="1" applyBorder="1" applyAlignment="1" applyProtection="1">
      <alignment horizontal="center" vertical="center" wrapText="1"/>
      <protection locked="0"/>
    </xf>
    <xf numFmtId="0" fontId="18" fillId="6" borderId="14" xfId="0" applyFont="1" applyFill="1" applyBorder="1" applyAlignment="1">
      <alignment horizontal="center" vertical="center" wrapText="1"/>
    </xf>
    <xf numFmtId="9" fontId="8" fillId="6" borderId="14" xfId="5" applyFont="1" applyFill="1" applyBorder="1" applyAlignment="1">
      <alignment horizontal="center" vertical="center" wrapText="1"/>
    </xf>
    <xf numFmtId="0" fontId="18" fillId="6" borderId="14" xfId="0" applyFont="1" applyFill="1" applyBorder="1" applyAlignment="1" applyProtection="1">
      <alignment horizontal="justify" vertical="center" wrapText="1"/>
      <protection locked="0"/>
    </xf>
    <xf numFmtId="0" fontId="18" fillId="6" borderId="14" xfId="5" applyNumberFormat="1" applyFont="1" applyFill="1" applyBorder="1" applyAlignment="1">
      <alignment horizontal="center" vertical="center" wrapText="1"/>
    </xf>
    <xf numFmtId="9" fontId="18" fillId="6" borderId="14" xfId="5" applyFont="1" applyFill="1" applyBorder="1" applyAlignment="1" applyProtection="1">
      <alignment horizontal="center" vertical="center" wrapText="1"/>
      <protection locked="0"/>
    </xf>
    <xf numFmtId="0" fontId="18" fillId="6" borderId="14" xfId="0" applyFont="1" applyFill="1" applyBorder="1" applyAlignment="1" applyProtection="1">
      <alignment horizontal="left" vertical="center" wrapText="1"/>
      <protection locked="0"/>
    </xf>
    <xf numFmtId="9" fontId="18" fillId="6" borderId="14" xfId="5" applyFont="1" applyFill="1" applyBorder="1" applyAlignment="1">
      <alignment horizontal="center" vertical="center" wrapText="1"/>
    </xf>
    <xf numFmtId="9" fontId="8" fillId="6" borderId="14" xfId="5" applyFont="1" applyFill="1" applyBorder="1" applyAlignment="1" applyProtection="1">
      <alignment horizontal="center" vertical="center" wrapText="1"/>
      <protection locked="0"/>
    </xf>
    <xf numFmtId="9" fontId="18" fillId="0" borderId="14" xfId="0" applyNumberFormat="1" applyFont="1" applyBorder="1" applyAlignment="1">
      <alignment horizontal="center" vertical="center"/>
    </xf>
    <xf numFmtId="165" fontId="18" fillId="6" borderId="14" xfId="2" applyNumberFormat="1" applyFont="1" applyFill="1" applyBorder="1" applyAlignment="1" applyProtection="1">
      <alignment horizontal="center" vertical="center" wrapText="1"/>
      <protection locked="0"/>
    </xf>
    <xf numFmtId="0" fontId="18" fillId="5" borderId="14" xfId="0" applyFont="1" applyFill="1" applyBorder="1" applyAlignment="1" applyProtection="1">
      <alignment horizontal="left" vertical="center" wrapText="1"/>
      <protection locked="0"/>
    </xf>
    <xf numFmtId="9" fontId="18" fillId="6" borderId="14" xfId="5" applyFont="1" applyFill="1" applyBorder="1" applyAlignment="1" applyProtection="1">
      <alignment horizontal="justify" vertical="center" wrapText="1"/>
      <protection locked="0"/>
    </xf>
    <xf numFmtId="0" fontId="18" fillId="5" borderId="14" xfId="0" applyFont="1" applyFill="1" applyBorder="1" applyAlignment="1" applyProtection="1">
      <alignment horizontal="center" vertical="center" wrapText="1"/>
      <protection locked="0"/>
    </xf>
    <xf numFmtId="0" fontId="18" fillId="14" borderId="14" xfId="0" applyFont="1" applyFill="1" applyBorder="1" applyAlignment="1">
      <alignment horizontal="left" vertical="center" wrapText="1"/>
    </xf>
    <xf numFmtId="9" fontId="18" fillId="6" borderId="14" xfId="0" applyNumberFormat="1" applyFont="1" applyFill="1" applyBorder="1" applyAlignment="1" applyProtection="1">
      <alignment horizontal="justify" vertical="center" wrapText="1"/>
      <protection locked="0"/>
    </xf>
    <xf numFmtId="0" fontId="18" fillId="14" borderId="14" xfId="0" applyFont="1" applyFill="1" applyBorder="1" applyAlignment="1">
      <alignment horizontal="center" vertical="center" wrapText="1"/>
    </xf>
    <xf numFmtId="9" fontId="18" fillId="6" borderId="14" xfId="0" applyNumberFormat="1" applyFont="1" applyFill="1" applyBorder="1" applyAlignment="1">
      <alignment horizontal="center" vertical="center" wrapText="1"/>
    </xf>
    <xf numFmtId="0" fontId="22" fillId="17" borderId="14" xfId="0" applyFont="1" applyFill="1" applyBorder="1" applyAlignment="1">
      <alignment horizontal="left" vertical="center" wrapText="1"/>
    </xf>
    <xf numFmtId="0" fontId="22" fillId="17" borderId="14" xfId="0" applyNumberFormat="1" applyFont="1" applyFill="1" applyBorder="1" applyAlignment="1">
      <alignment horizontal="left" vertical="center" wrapText="1"/>
    </xf>
    <xf numFmtId="0" fontId="22" fillId="17" borderId="14" xfId="0" applyFont="1" applyFill="1" applyBorder="1" applyAlignment="1">
      <alignment horizontal="center" vertical="center" wrapText="1"/>
    </xf>
    <xf numFmtId="0" fontId="18" fillId="18" borderId="14" xfId="0" applyFont="1" applyFill="1" applyBorder="1" applyAlignment="1">
      <alignment vertical="center" wrapText="1"/>
    </xf>
    <xf numFmtId="0" fontId="18" fillId="18" borderId="14" xfId="0" applyFont="1" applyFill="1" applyBorder="1" applyAlignment="1">
      <alignment horizontal="center" vertical="center" wrapText="1"/>
    </xf>
    <xf numFmtId="0" fontId="8" fillId="0" borderId="14" xfId="0" applyFont="1" applyBorder="1" applyAlignment="1">
      <alignment vertical="center" wrapText="1"/>
    </xf>
    <xf numFmtId="0" fontId="18" fillId="19" borderId="14" xfId="0" applyFont="1" applyFill="1" applyBorder="1" applyAlignment="1" applyProtection="1">
      <alignment horizontal="center" vertical="center" wrapText="1"/>
      <protection locked="0"/>
    </xf>
    <xf numFmtId="3" fontId="18" fillId="6" borderId="14" xfId="0" applyNumberFormat="1" applyFont="1" applyFill="1" applyBorder="1" applyAlignment="1" applyProtection="1">
      <alignment horizontal="center" vertical="center" wrapText="1"/>
      <protection locked="0"/>
    </xf>
    <xf numFmtId="9" fontId="8" fillId="6" borderId="14" xfId="0" applyNumberFormat="1" applyFont="1" applyFill="1" applyBorder="1" applyAlignment="1">
      <alignment horizontal="center" vertical="center" wrapText="1"/>
    </xf>
    <xf numFmtId="0" fontId="8" fillId="20" borderId="14" xfId="0" applyFont="1" applyFill="1" applyBorder="1" applyAlignment="1">
      <alignment horizontal="left" vertical="center" wrapText="1"/>
    </xf>
    <xf numFmtId="0" fontId="8" fillId="20" borderId="14" xfId="0" applyFont="1" applyFill="1" applyBorder="1" applyAlignment="1">
      <alignment horizontal="center" vertical="center" wrapText="1"/>
    </xf>
    <xf numFmtId="0" fontId="22" fillId="21" borderId="14" xfId="0" applyFont="1" applyFill="1" applyBorder="1" applyAlignment="1">
      <alignment vertical="center" wrapText="1"/>
    </xf>
    <xf numFmtId="0" fontId="22" fillId="21" borderId="14" xfId="0" applyFont="1" applyFill="1" applyBorder="1" applyAlignment="1">
      <alignment horizontal="center" vertical="center" wrapText="1"/>
    </xf>
    <xf numFmtId="0" fontId="22" fillId="22" borderId="14" xfId="0" applyFont="1" applyFill="1" applyBorder="1" applyAlignment="1">
      <alignment vertical="center" wrapText="1"/>
    </xf>
    <xf numFmtId="0" fontId="22" fillId="22" borderId="14" xfId="0" applyFont="1" applyFill="1" applyBorder="1" applyAlignment="1">
      <alignment horizontal="center" vertical="center" wrapText="1"/>
    </xf>
    <xf numFmtId="0" fontId="8" fillId="6" borderId="14" xfId="0" applyFont="1" applyFill="1" applyBorder="1" applyAlignment="1">
      <alignment wrapText="1"/>
    </xf>
    <xf numFmtId="0" fontId="8" fillId="8" borderId="14" xfId="0" applyFont="1" applyFill="1" applyBorder="1" applyAlignment="1">
      <alignment vertical="center" wrapText="1"/>
    </xf>
    <xf numFmtId="0" fontId="8" fillId="8" borderId="14" xfId="0" applyFont="1" applyFill="1" applyBorder="1" applyAlignment="1" applyProtection="1">
      <alignment horizontal="center" vertical="center" wrapText="1"/>
      <protection locked="0"/>
    </xf>
    <xf numFmtId="0" fontId="8" fillId="8" borderId="14" xfId="0" applyFont="1" applyFill="1" applyBorder="1" applyAlignment="1">
      <alignment horizontal="left" vertical="center" wrapText="1"/>
    </xf>
    <xf numFmtId="0" fontId="8" fillId="6" borderId="14" xfId="0" applyFont="1" applyFill="1" applyBorder="1" applyAlignment="1" applyProtection="1">
      <alignment horizontal="center" vertical="center" wrapText="1"/>
      <protection locked="0"/>
    </xf>
    <xf numFmtId="0" fontId="18" fillId="6" borderId="14" xfId="0" applyNumberFormat="1" applyFont="1" applyFill="1" applyBorder="1" applyAlignment="1" applyProtection="1">
      <alignment horizontal="center" vertical="center"/>
      <protection locked="0"/>
    </xf>
    <xf numFmtId="0" fontId="18" fillId="8" borderId="14" xfId="0" applyFont="1" applyFill="1" applyBorder="1" applyAlignment="1">
      <alignment vertical="center" wrapText="1"/>
    </xf>
    <xf numFmtId="9" fontId="18" fillId="0" borderId="14" xfId="5" applyFont="1" applyBorder="1" applyAlignment="1">
      <alignment horizontal="center" vertical="center"/>
    </xf>
    <xf numFmtId="0" fontId="18" fillId="8" borderId="14" xfId="0" applyFont="1" applyFill="1" applyBorder="1" applyAlignment="1" applyProtection="1">
      <alignment horizontal="center" vertical="center" wrapText="1"/>
      <protection locked="0"/>
    </xf>
    <xf numFmtId="0" fontId="18" fillId="6" borderId="14" xfId="0" applyFont="1" applyFill="1" applyBorder="1" applyAlignment="1">
      <alignment horizontal="left" vertical="center" wrapText="1"/>
    </xf>
    <xf numFmtId="0" fontId="18" fillId="8" borderId="14" xfId="0" applyFont="1" applyFill="1" applyBorder="1" applyAlignment="1" applyProtection="1">
      <alignment horizontal="left" vertical="center" wrapText="1"/>
      <protection locked="0"/>
    </xf>
    <xf numFmtId="0" fontId="18" fillId="6" borderId="14" xfId="0" applyFont="1" applyFill="1" applyBorder="1" applyAlignment="1" applyProtection="1">
      <alignment horizontal="center" vertical="center"/>
      <protection locked="0"/>
    </xf>
    <xf numFmtId="0" fontId="8" fillId="8" borderId="14" xfId="0" applyFont="1" applyFill="1" applyBorder="1" applyAlignment="1" applyProtection="1">
      <alignment horizontal="left" vertical="center" wrapText="1"/>
      <protection locked="0"/>
    </xf>
    <xf numFmtId="9" fontId="18" fillId="6" borderId="14" xfId="5" applyFont="1" applyFill="1" applyBorder="1" applyAlignment="1">
      <alignment horizontal="center" vertical="center"/>
    </xf>
    <xf numFmtId="0" fontId="18" fillId="0" borderId="14" xfId="0" applyFont="1" applyBorder="1" applyAlignment="1">
      <alignment horizontal="center" vertical="center" wrapText="1"/>
    </xf>
    <xf numFmtId="0" fontId="8" fillId="18" borderId="14" xfId="0" applyFont="1" applyFill="1" applyBorder="1" applyAlignment="1">
      <alignment vertical="center" wrapText="1"/>
    </xf>
    <xf numFmtId="9" fontId="18" fillId="6" borderId="14" xfId="5" applyFont="1" applyFill="1" applyBorder="1" applyAlignment="1" applyProtection="1">
      <alignment horizontal="center" vertical="center" wrapText="1"/>
    </xf>
    <xf numFmtId="0" fontId="18" fillId="0" borderId="14" xfId="0" applyFont="1" applyBorder="1"/>
    <xf numFmtId="0" fontId="18" fillId="6" borderId="14" xfId="0" applyFont="1" applyFill="1" applyBorder="1" applyAlignment="1" applyProtection="1">
      <alignment vertical="center" wrapText="1"/>
    </xf>
    <xf numFmtId="9" fontId="8" fillId="6" borderId="14" xfId="5" applyFont="1" applyFill="1" applyBorder="1" applyAlignment="1" applyProtection="1">
      <alignment horizontal="center" vertical="center" wrapText="1"/>
    </xf>
    <xf numFmtId="9" fontId="8" fillId="6" borderId="14" xfId="5" applyFont="1" applyFill="1" applyBorder="1" applyAlignment="1" applyProtection="1">
      <alignment vertical="center" wrapText="1"/>
    </xf>
    <xf numFmtId="0" fontId="11" fillId="6" borderId="14" xfId="0" applyFont="1" applyFill="1" applyBorder="1" applyAlignment="1">
      <alignment vertical="center" wrapText="1"/>
    </xf>
    <xf numFmtId="0" fontId="23" fillId="6" borderId="0" xfId="0" applyFont="1" applyFill="1"/>
    <xf numFmtId="0" fontId="12" fillId="6" borderId="0" xfId="0" applyFont="1" applyFill="1" applyBorder="1" applyAlignment="1">
      <alignment horizontal="center" vertical="center" wrapText="1"/>
    </xf>
    <xf numFmtId="0" fontId="11" fillId="12" borderId="14" xfId="0" applyFont="1" applyFill="1" applyBorder="1" applyAlignment="1">
      <alignment horizontal="center" vertical="center" wrapText="1"/>
    </xf>
    <xf numFmtId="0" fontId="23" fillId="6" borderId="14" xfId="0" applyFont="1" applyFill="1" applyBorder="1" applyAlignment="1" applyProtection="1">
      <alignment horizontal="center" vertical="center" wrapText="1"/>
      <protection locked="0"/>
    </xf>
    <xf numFmtId="0" fontId="23" fillId="6" borderId="14" xfId="0" applyFont="1" applyFill="1" applyBorder="1" applyAlignment="1" applyProtection="1">
      <alignment vertical="center" wrapText="1"/>
    </xf>
    <xf numFmtId="0" fontId="23" fillId="0" borderId="0" xfId="0" applyFont="1"/>
    <xf numFmtId="0" fontId="18" fillId="7" borderId="15" xfId="0" applyFont="1" applyFill="1" applyBorder="1" applyAlignment="1"/>
    <xf numFmtId="0" fontId="18" fillId="0" borderId="4" xfId="0" applyFont="1" applyBorder="1" applyAlignment="1">
      <alignment horizontal="center"/>
    </xf>
    <xf numFmtId="0" fontId="22" fillId="23" borderId="14" xfId="0" applyFont="1" applyFill="1" applyBorder="1" applyAlignment="1">
      <alignment horizontal="center" vertical="center"/>
    </xf>
    <xf numFmtId="0" fontId="18" fillId="7" borderId="14" xfId="0" applyFont="1" applyFill="1" applyBorder="1" applyAlignment="1">
      <alignment horizontal="center" vertical="center"/>
    </xf>
    <xf numFmtId="9" fontId="0" fillId="0" borderId="0" xfId="0" applyNumberFormat="1"/>
    <xf numFmtId="10" fontId="18" fillId="6" borderId="14" xfId="0" applyNumberFormat="1" applyFont="1" applyFill="1" applyBorder="1" applyAlignment="1" applyProtection="1">
      <alignment horizontal="center" vertical="center" wrapText="1"/>
      <protection locked="0"/>
    </xf>
    <xf numFmtId="169" fontId="18" fillId="6" borderId="14" xfId="5" applyNumberFormat="1" applyFont="1" applyFill="1" applyBorder="1" applyAlignment="1" applyProtection="1">
      <alignment horizontal="center" vertical="center" wrapText="1"/>
      <protection locked="0"/>
    </xf>
    <xf numFmtId="9" fontId="18" fillId="6" borderId="14" xfId="5" applyNumberFormat="1" applyFont="1" applyFill="1" applyBorder="1" applyAlignment="1">
      <alignment horizontal="center" vertical="center" wrapText="1"/>
    </xf>
    <xf numFmtId="0" fontId="18" fillId="15" borderId="14" xfId="0" applyFont="1" applyFill="1" applyBorder="1" applyAlignment="1" applyProtection="1">
      <alignment horizontal="center" vertical="center" wrapText="1"/>
    </xf>
    <xf numFmtId="2" fontId="18" fillId="6" borderId="14" xfId="5" applyNumberFormat="1" applyFont="1" applyFill="1" applyBorder="1" applyAlignment="1">
      <alignment horizontal="center" vertical="center" wrapText="1"/>
    </xf>
    <xf numFmtId="10" fontId="18" fillId="6" borderId="14" xfId="5" applyNumberFormat="1" applyFont="1" applyFill="1" applyBorder="1" applyAlignment="1">
      <alignment horizontal="center" vertical="center" wrapText="1"/>
    </xf>
    <xf numFmtId="0" fontId="21" fillId="6" borderId="0" xfId="0" applyFont="1" applyFill="1" applyBorder="1" applyAlignment="1">
      <alignment horizontal="center" vertical="center" wrapText="1"/>
    </xf>
    <xf numFmtId="9" fontId="1" fillId="6" borderId="0" xfId="5" applyFont="1" applyFill="1" applyBorder="1" applyAlignment="1">
      <alignment horizontal="center" vertical="center" wrapText="1"/>
    </xf>
    <xf numFmtId="0" fontId="0" fillId="0" borderId="0" xfId="0" applyAlignment="1">
      <alignment vertical="top" wrapText="1"/>
    </xf>
    <xf numFmtId="10" fontId="18" fillId="6" borderId="14" xfId="5" applyNumberFormat="1" applyFont="1" applyFill="1" applyBorder="1" applyAlignment="1" applyProtection="1">
      <alignment horizontal="center" vertical="center" wrapText="1"/>
      <protection locked="0"/>
    </xf>
    <xf numFmtId="0" fontId="9" fillId="6" borderId="14" xfId="0" applyFont="1" applyFill="1" applyBorder="1" applyAlignment="1" applyProtection="1">
      <alignment horizontal="center" vertical="center" wrapText="1"/>
      <protection locked="0"/>
    </xf>
    <xf numFmtId="0" fontId="9" fillId="6" borderId="14" xfId="0" applyFont="1" applyFill="1" applyBorder="1" applyAlignment="1" applyProtection="1">
      <alignment horizontal="justify" vertical="center" wrapText="1"/>
      <protection locked="0"/>
    </xf>
    <xf numFmtId="0" fontId="18" fillId="0" borderId="0" xfId="0" applyFont="1" applyAlignment="1">
      <alignment horizontal="left" wrapText="1"/>
    </xf>
    <xf numFmtId="0" fontId="18" fillId="0" borderId="0" xfId="0" applyFont="1" applyAlignment="1">
      <alignment wrapText="1"/>
    </xf>
    <xf numFmtId="0" fontId="28" fillId="24" borderId="14" xfId="0" applyFont="1" applyFill="1" applyBorder="1" applyAlignment="1" applyProtection="1">
      <alignment horizontal="left" vertical="center" wrapText="1"/>
      <protection locked="0"/>
    </xf>
    <xf numFmtId="0" fontId="28" fillId="24" borderId="14" xfId="0" applyFont="1" applyFill="1" applyBorder="1" applyAlignment="1">
      <alignment horizontal="center" vertical="center" wrapText="1"/>
    </xf>
    <xf numFmtId="0" fontId="0" fillId="0" borderId="19" xfId="0" applyBorder="1"/>
    <xf numFmtId="1" fontId="0" fillId="0" borderId="19" xfId="0" applyNumberFormat="1" applyBorder="1"/>
    <xf numFmtId="9" fontId="27" fillId="0" borderId="19" xfId="5" applyFont="1" applyBorder="1"/>
    <xf numFmtId="0" fontId="0" fillId="0" borderId="19" xfId="0" applyBorder="1" applyAlignment="1">
      <alignment horizontal="center" vertical="center"/>
    </xf>
    <xf numFmtId="0" fontId="0" fillId="0" borderId="20" xfId="0" applyFill="1" applyBorder="1" applyAlignment="1">
      <alignment horizontal="center" vertical="center"/>
    </xf>
    <xf numFmtId="0" fontId="0" fillId="0" borderId="0" xfId="0" applyAlignment="1">
      <alignment horizontal="center"/>
    </xf>
    <xf numFmtId="9" fontId="27" fillId="0" borderId="0" xfId="5" applyFont="1"/>
    <xf numFmtId="9" fontId="27" fillId="0" borderId="19" xfId="5" applyFont="1" applyBorder="1"/>
    <xf numFmtId="9" fontId="0" fillId="0" borderId="19" xfId="0" applyNumberFormat="1" applyBorder="1"/>
    <xf numFmtId="10" fontId="0" fillId="0" borderId="19" xfId="0" applyNumberFormat="1" applyBorder="1"/>
    <xf numFmtId="0" fontId="0" fillId="0" borderId="21" xfId="0" applyFill="1" applyBorder="1"/>
    <xf numFmtId="0" fontId="18" fillId="26" borderId="0" xfId="0" applyFont="1" applyFill="1"/>
    <xf numFmtId="0" fontId="10" fillId="26" borderId="0" xfId="0" applyFont="1" applyFill="1" applyBorder="1" applyAlignment="1">
      <alignment horizontal="center"/>
    </xf>
    <xf numFmtId="0" fontId="10" fillId="26" borderId="0" xfId="0" applyFont="1" applyFill="1" applyBorder="1" applyAlignment="1">
      <alignment horizontal="center" vertical="center" wrapText="1"/>
    </xf>
    <xf numFmtId="0" fontId="8" fillId="26" borderId="0" xfId="0" applyFont="1" applyFill="1" applyBorder="1" applyAlignment="1">
      <alignment horizontal="center" vertical="center" wrapText="1"/>
    </xf>
    <xf numFmtId="0" fontId="8" fillId="26" borderId="14" xfId="0" applyFont="1" applyFill="1" applyBorder="1" applyAlignment="1">
      <alignment horizontal="center" vertical="center" wrapText="1"/>
    </xf>
    <xf numFmtId="168" fontId="18" fillId="26" borderId="14" xfId="0" applyNumberFormat="1" applyFont="1" applyFill="1" applyBorder="1" applyAlignment="1">
      <alignment horizontal="center" vertical="center" wrapText="1"/>
    </xf>
    <xf numFmtId="0" fontId="18" fillId="26" borderId="14" xfId="0" applyFont="1" applyFill="1" applyBorder="1" applyAlignment="1">
      <alignment horizontal="center" vertical="center" wrapText="1"/>
    </xf>
    <xf numFmtId="9" fontId="8" fillId="26" borderId="14" xfId="5" applyFont="1" applyFill="1" applyBorder="1" applyAlignment="1">
      <alignment horizontal="center" vertical="center" wrapText="1"/>
    </xf>
    <xf numFmtId="0" fontId="18" fillId="26" borderId="14" xfId="0" applyFont="1" applyFill="1" applyBorder="1" applyAlignment="1" applyProtection="1">
      <alignment horizontal="left" vertical="center" wrapText="1"/>
      <protection locked="0"/>
    </xf>
    <xf numFmtId="0" fontId="18" fillId="26" borderId="14" xfId="0" applyFont="1" applyFill="1" applyBorder="1" applyAlignment="1" applyProtection="1">
      <alignment horizontal="center" vertical="center" wrapText="1"/>
      <protection locked="0"/>
    </xf>
    <xf numFmtId="9" fontId="18" fillId="26" borderId="14" xfId="0" applyNumberFormat="1" applyFont="1" applyFill="1" applyBorder="1" applyAlignment="1" applyProtection="1">
      <alignment horizontal="center" vertical="center" wrapText="1"/>
      <protection locked="0"/>
    </xf>
    <xf numFmtId="9" fontId="8" fillId="26" borderId="14" xfId="5" applyFont="1" applyFill="1" applyBorder="1" applyAlignment="1" applyProtection="1">
      <alignment horizontal="center" vertical="center" wrapText="1"/>
    </xf>
    <xf numFmtId="9" fontId="8" fillId="26" borderId="0" xfId="5" applyFont="1" applyFill="1" applyBorder="1" applyAlignment="1">
      <alignment horizontal="center" vertical="center" wrapText="1"/>
    </xf>
    <xf numFmtId="0" fontId="18" fillId="26" borderId="0" xfId="0" applyFont="1" applyFill="1" applyBorder="1"/>
    <xf numFmtId="0" fontId="21" fillId="26" borderId="2" xfId="0" applyFont="1" applyFill="1" applyBorder="1" applyAlignment="1">
      <alignment horizontal="center" vertical="center" wrapText="1"/>
    </xf>
    <xf numFmtId="0" fontId="19" fillId="26" borderId="0" xfId="0" applyFont="1" applyFill="1"/>
    <xf numFmtId="9" fontId="1" fillId="26" borderId="2" xfId="5" applyFont="1" applyFill="1" applyBorder="1" applyAlignment="1">
      <alignment horizontal="center" vertical="center" wrapText="1"/>
    </xf>
    <xf numFmtId="0" fontId="19" fillId="26" borderId="0" xfId="0" applyFont="1" applyFill="1" applyAlignment="1">
      <alignment vertical="top" wrapText="1"/>
    </xf>
    <xf numFmtId="9" fontId="18" fillId="26" borderId="14" xfId="5" applyFont="1" applyFill="1" applyBorder="1" applyAlignment="1">
      <alignment horizontal="center" vertical="center" wrapText="1"/>
    </xf>
    <xf numFmtId="164" fontId="18" fillId="26" borderId="14" xfId="0" applyNumberFormat="1" applyFont="1" applyFill="1" applyBorder="1" applyAlignment="1">
      <alignment horizontal="center" vertical="center" wrapText="1"/>
    </xf>
    <xf numFmtId="0" fontId="9" fillId="26" borderId="14" xfId="0" applyFont="1" applyFill="1" applyBorder="1" applyAlignment="1" applyProtection="1">
      <alignment horizontal="left" vertical="center" wrapText="1"/>
      <protection locked="0"/>
    </xf>
    <xf numFmtId="9" fontId="27" fillId="0" borderId="0" xfId="5" applyFont="1"/>
    <xf numFmtId="164" fontId="18" fillId="26" borderId="14" xfId="0" applyNumberFormat="1" applyFont="1" applyFill="1" applyBorder="1" applyAlignment="1" applyProtection="1">
      <alignment horizontal="center" vertical="center" wrapText="1"/>
      <protection locked="0"/>
    </xf>
    <xf numFmtId="0" fontId="9" fillId="27" borderId="14" xfId="0" applyFont="1" applyFill="1" applyBorder="1" applyAlignment="1" applyProtection="1">
      <alignment horizontal="left" vertical="center" wrapText="1"/>
      <protection locked="0"/>
    </xf>
    <xf numFmtId="0" fontId="18" fillId="27" borderId="14" xfId="0" applyFont="1" applyFill="1" applyBorder="1" applyAlignment="1" applyProtection="1">
      <alignment horizontal="center" vertical="center" wrapText="1"/>
      <protection locked="0"/>
    </xf>
    <xf numFmtId="170" fontId="18" fillId="26" borderId="14" xfId="0" applyNumberFormat="1" applyFont="1" applyFill="1" applyBorder="1" applyAlignment="1">
      <alignment horizontal="center" vertical="center" wrapText="1"/>
    </xf>
    <xf numFmtId="171" fontId="18" fillId="6" borderId="14" xfId="0" applyNumberFormat="1" applyFont="1" applyFill="1" applyBorder="1" applyAlignment="1">
      <alignment horizontal="center" vertical="center" wrapText="1"/>
    </xf>
    <xf numFmtId="12" fontId="18" fillId="26" borderId="14" xfId="0" applyNumberFormat="1" applyFont="1" applyFill="1" applyBorder="1" applyAlignment="1" applyProtection="1">
      <alignment horizontal="center" vertical="center" wrapText="1"/>
      <protection locked="0"/>
    </xf>
    <xf numFmtId="0" fontId="9" fillId="26" borderId="14" xfId="0" applyFont="1" applyFill="1" applyBorder="1" applyAlignment="1" applyProtection="1">
      <alignment horizontal="center" vertical="center" wrapText="1"/>
      <protection locked="0"/>
    </xf>
    <xf numFmtId="168" fontId="9" fillId="26" borderId="14" xfId="0" applyNumberFormat="1" applyFont="1" applyFill="1" applyBorder="1" applyAlignment="1">
      <alignment horizontal="center" vertical="center" wrapText="1"/>
    </xf>
    <xf numFmtId="0" fontId="9" fillId="27" borderId="14" xfId="0" applyFont="1" applyFill="1" applyBorder="1" applyAlignment="1" applyProtection="1">
      <alignment horizontal="center" vertical="center" wrapText="1"/>
      <protection locked="0"/>
    </xf>
    <xf numFmtId="0" fontId="18" fillId="0" borderId="14" xfId="0" applyFont="1" applyBorder="1" applyAlignment="1">
      <alignment horizontal="left" vertical="center"/>
    </xf>
    <xf numFmtId="0" fontId="0" fillId="0" borderId="14" xfId="0" applyBorder="1" applyAlignment="1">
      <alignment horizontal="left" vertical="center"/>
    </xf>
    <xf numFmtId="0" fontId="18" fillId="18" borderId="14" xfId="0" applyFont="1" applyFill="1" applyBorder="1" applyAlignment="1" applyProtection="1">
      <alignment horizontal="center" vertical="center" wrapText="1"/>
    </xf>
    <xf numFmtId="0" fontId="18" fillId="0" borderId="14" xfId="0" applyFont="1" applyBorder="1"/>
    <xf numFmtId="0" fontId="10" fillId="14" borderId="14" xfId="0" applyFont="1" applyFill="1" applyBorder="1" applyAlignment="1">
      <alignment horizontal="center" vertical="center" wrapText="1"/>
    </xf>
    <xf numFmtId="0" fontId="18" fillId="6" borderId="14"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center" vertical="center" wrapText="1"/>
      <protection locked="0"/>
    </xf>
    <xf numFmtId="0" fontId="18" fillId="0" borderId="14" xfId="0" applyFont="1" applyFill="1" applyBorder="1" applyAlignment="1">
      <alignment horizontal="center" vertical="center" wrapText="1"/>
    </xf>
    <xf numFmtId="0" fontId="22" fillId="23" borderId="14" xfId="0" applyFont="1" applyFill="1" applyBorder="1" applyAlignment="1">
      <alignment horizontal="center" vertical="center" wrapText="1"/>
    </xf>
    <xf numFmtId="0" fontId="0" fillId="0" borderId="14" xfId="0" applyBorder="1" applyAlignment="1">
      <alignment vertical="center" wrapText="1"/>
    </xf>
    <xf numFmtId="0" fontId="0" fillId="0" borderId="14" xfId="0" applyBorder="1" applyAlignment="1"/>
    <xf numFmtId="0" fontId="22" fillId="23" borderId="14" xfId="0" applyFont="1" applyFill="1" applyBorder="1" applyAlignment="1">
      <alignment horizontal="center" vertical="center"/>
    </xf>
    <xf numFmtId="0" fontId="0" fillId="0" borderId="14" xfId="0" applyBorder="1" applyAlignment="1">
      <alignment horizontal="center" wrapText="1"/>
    </xf>
    <xf numFmtId="0" fontId="0" fillId="0" borderId="14" xfId="0" applyBorder="1" applyAlignment="1">
      <alignment horizontal="center" vertical="center" wrapText="1"/>
    </xf>
    <xf numFmtId="0" fontId="8" fillId="12" borderId="14" xfId="0" applyFont="1" applyFill="1" applyBorder="1" applyAlignment="1">
      <alignment horizontal="center" vertical="center" wrapText="1"/>
    </xf>
    <xf numFmtId="0" fontId="20" fillId="6" borderId="14" xfId="0" applyFont="1" applyFill="1" applyBorder="1" applyAlignment="1">
      <alignment horizontal="left" vertical="center" wrapText="1"/>
    </xf>
    <xf numFmtId="0" fontId="0" fillId="0" borderId="14" xfId="0" applyBorder="1" applyAlignment="1">
      <alignment horizontal="left" vertical="center" wrapText="1"/>
    </xf>
    <xf numFmtId="0" fontId="18" fillId="6" borderId="14" xfId="0" applyFont="1" applyFill="1" applyBorder="1" applyAlignment="1" applyProtection="1">
      <alignment horizontal="justify" vertical="center" wrapText="1"/>
      <protection locked="0"/>
    </xf>
    <xf numFmtId="0" fontId="20" fillId="6" borderId="14" xfId="0" applyFont="1" applyFill="1" applyBorder="1" applyAlignment="1">
      <alignment horizontal="center" vertical="top" wrapText="1"/>
    </xf>
    <xf numFmtId="0" fontId="24" fillId="6" borderId="14"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8" fillId="25" borderId="14" xfId="0" applyFont="1" applyFill="1" applyBorder="1" applyAlignment="1" applyProtection="1">
      <alignment horizontal="center" vertical="center" wrapText="1"/>
    </xf>
    <xf numFmtId="0" fontId="18" fillId="15" borderId="14" xfId="0" applyFont="1" applyFill="1" applyBorder="1" applyAlignment="1" applyProtection="1">
      <alignment horizontal="center" vertical="center" wrapText="1"/>
    </xf>
    <xf numFmtId="0" fontId="18" fillId="6" borderId="0" xfId="0" applyFont="1" applyFill="1" applyBorder="1" applyAlignment="1">
      <alignment horizontal="right" vertical="center" wrapText="1"/>
    </xf>
    <xf numFmtId="0" fontId="18" fillId="0" borderId="14" xfId="0" applyFont="1" applyBorder="1" applyAlignment="1">
      <alignment horizontal="center" vertical="center"/>
    </xf>
    <xf numFmtId="0" fontId="0" fillId="0" borderId="14" xfId="0" applyBorder="1" applyAlignment="1">
      <alignment horizontal="center" vertical="center"/>
    </xf>
    <xf numFmtId="0" fontId="21" fillId="6" borderId="2" xfId="0" applyFont="1" applyFill="1" applyBorder="1" applyAlignment="1">
      <alignment horizontal="right" vertical="center" wrapText="1"/>
    </xf>
    <xf numFmtId="0" fontId="21" fillId="6" borderId="2" xfId="0" applyFont="1" applyFill="1" applyBorder="1" applyAlignment="1">
      <alignment horizontal="justify" vertical="center" wrapText="1"/>
    </xf>
    <xf numFmtId="0" fontId="0" fillId="0" borderId="14" xfId="0" applyBorder="1" applyAlignment="1">
      <alignment horizontal="center" vertical="top" wrapText="1"/>
    </xf>
    <xf numFmtId="0" fontId="8" fillId="16" borderId="14" xfId="0" applyFont="1" applyFill="1" applyBorder="1" applyAlignment="1">
      <alignment horizontal="center" vertical="center" wrapText="1"/>
    </xf>
    <xf numFmtId="0" fontId="18" fillId="8" borderId="14" xfId="0" applyFont="1" applyFill="1" applyBorder="1" applyAlignment="1" applyProtection="1">
      <alignment horizontal="center" vertical="center" wrapText="1"/>
    </xf>
    <xf numFmtId="0" fontId="10" fillId="8" borderId="14"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26" borderId="14"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10" fillId="16" borderId="14" xfId="0" applyFont="1" applyFill="1" applyBorder="1" applyAlignment="1">
      <alignment horizontal="center" vertical="center" wrapText="1"/>
    </xf>
    <xf numFmtId="22" fontId="18" fillId="13" borderId="6" xfId="0" applyNumberFormat="1" applyFont="1" applyFill="1" applyBorder="1" applyAlignment="1">
      <alignment horizontal="center" vertical="center"/>
    </xf>
    <xf numFmtId="0" fontId="18" fillId="13" borderId="6" xfId="0" applyFont="1" applyFill="1" applyBorder="1" applyAlignment="1">
      <alignment horizontal="center" vertical="center"/>
    </xf>
    <xf numFmtId="0" fontId="18" fillId="7" borderId="14" xfId="0" applyFont="1" applyFill="1" applyBorder="1" applyAlignment="1">
      <alignment horizontal="center" vertical="center"/>
    </xf>
    <xf numFmtId="0" fontId="18" fillId="6" borderId="0" xfId="0" applyFont="1" applyFill="1" applyBorder="1" applyAlignment="1">
      <alignment horizontal="center" vertical="center"/>
    </xf>
    <xf numFmtId="0" fontId="8" fillId="15" borderId="14"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6" borderId="14" xfId="0" applyFont="1" applyFill="1" applyBorder="1" applyAlignment="1">
      <alignment horizontal="left" vertical="center" wrapText="1"/>
    </xf>
    <xf numFmtId="0" fontId="10" fillId="13" borderId="14"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0" fillId="0" borderId="17" xfId="0" applyBorder="1" applyAlignment="1">
      <alignment vertical="center" wrapText="1"/>
    </xf>
    <xf numFmtId="0" fontId="0" fillId="0" borderId="18" xfId="0" applyBorder="1" applyAlignment="1">
      <alignment vertical="center" wrapText="1"/>
    </xf>
    <xf numFmtId="0" fontId="18" fillId="6" borderId="0" xfId="0" applyFont="1" applyFill="1" applyBorder="1" applyAlignment="1">
      <alignment horizontal="center"/>
    </xf>
    <xf numFmtId="0" fontId="10" fillId="12" borderId="14" xfId="0" applyFont="1" applyFill="1" applyBorder="1" applyAlignment="1">
      <alignment horizontal="center" vertical="center" wrapText="1"/>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0" xfId="0" applyAlignment="1">
      <alignment horizontal="center"/>
    </xf>
    <xf numFmtId="9" fontId="27" fillId="0" borderId="19" xfId="5" applyFont="1" applyBorder="1" applyAlignment="1">
      <alignment horizontal="center" vertical="center" wrapText="1"/>
    </xf>
    <xf numFmtId="0" fontId="0" fillId="0" borderId="19" xfId="0" applyBorder="1" applyAlignment="1">
      <alignment horizontal="center" vertical="center" wrapText="1"/>
    </xf>
  </cellXfs>
  <cellStyles count="10">
    <cellStyle name="Amarillo" xfId="1"/>
    <cellStyle name="Millares" xfId="2" builtinId="3"/>
    <cellStyle name="Millares 2" xfId="3"/>
    <cellStyle name="Normal" xfId="0" builtinId="0"/>
    <cellStyle name="Normal 2" xfId="4"/>
    <cellStyle name="Porcentaje" xfId="5" builtinId="5"/>
    <cellStyle name="Porcentaje 2" xfId="6"/>
    <cellStyle name="Porcentual 2" xfId="7"/>
    <cellStyle name="Rojo" xfId="8"/>
    <cellStyle name="Verde" xfId="9"/>
  </cellStyles>
  <dxfs count="160">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567147856517928E-2"/>
          <c:y val="7.407407407407407E-2"/>
          <c:w val="0.87232174103237092"/>
          <c:h val="0.69398476232137651"/>
        </c:manualLayout>
      </c:layout>
      <c:barChart>
        <c:barDir val="col"/>
        <c:grouping val="clustered"/>
        <c:varyColors val="0"/>
        <c:ser>
          <c:idx val="0"/>
          <c:order val="0"/>
          <c:spPr>
            <a:solidFill>
              <a:srgbClr val="4F81BD"/>
            </a:solidFill>
            <a:ln w="25400">
              <a:noFill/>
            </a:ln>
          </c:spPr>
          <c:invertIfNegative val="0"/>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Proceso!$A$2:$A$11</c:f>
              <c:strCache>
                <c:ptCount val="10"/>
                <c:pt idx="0">
                  <c:v>GPT</c:v>
                </c:pt>
                <c:pt idx="1">
                  <c:v>GFPFH</c:v>
                </c:pt>
                <c:pt idx="2">
                  <c:v>GRE</c:v>
                </c:pt>
                <c:pt idx="3">
                  <c:v>GCE</c:v>
                </c:pt>
                <c:pt idx="4">
                  <c:v>IVC</c:v>
                </c:pt>
                <c:pt idx="5">
                  <c:v>GCL</c:v>
                </c:pt>
                <c:pt idx="6">
                  <c:v>GAC</c:v>
                </c:pt>
                <c:pt idx="7">
                  <c:v>GPD</c:v>
                </c:pt>
                <c:pt idx="8">
                  <c:v>TIC</c:v>
                </c:pt>
                <c:pt idx="9">
                  <c:v>Transversales</c:v>
                </c:pt>
              </c:strCache>
            </c:strRef>
          </c:cat>
          <c:val>
            <c:numRef>
              <c:f>Proceso!$C$2:$C$11</c:f>
              <c:numCache>
                <c:formatCode>0%</c:formatCode>
                <c:ptCount val="10"/>
                <c:pt idx="0">
                  <c:v>0.88</c:v>
                </c:pt>
                <c:pt idx="1">
                  <c:v>0.97140000000000004</c:v>
                </c:pt>
                <c:pt idx="2">
                  <c:v>1</c:v>
                </c:pt>
                <c:pt idx="3">
                  <c:v>0.84399999999999997</c:v>
                </c:pt>
                <c:pt idx="4">
                  <c:v>0.7056</c:v>
                </c:pt>
                <c:pt idx="5">
                  <c:v>0.70409999999999995</c:v>
                </c:pt>
                <c:pt idx="6">
                  <c:v>1</c:v>
                </c:pt>
                <c:pt idx="7">
                  <c:v>0.875</c:v>
                </c:pt>
                <c:pt idx="8">
                  <c:v>0.82</c:v>
                </c:pt>
                <c:pt idx="9">
                  <c:v>0.78400000000000003</c:v>
                </c:pt>
              </c:numCache>
            </c:numRef>
          </c:val>
        </c:ser>
        <c:dLbls>
          <c:showLegendKey val="0"/>
          <c:showVal val="0"/>
          <c:showCatName val="0"/>
          <c:showSerName val="0"/>
          <c:showPercent val="0"/>
          <c:showBubbleSize val="0"/>
        </c:dLbls>
        <c:gapWidth val="219"/>
        <c:overlap val="-27"/>
        <c:axId val="1919478720"/>
        <c:axId val="1919470560"/>
      </c:barChart>
      <c:catAx>
        <c:axId val="1919478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0" i="0" u="none" strike="noStrike" baseline="0">
                <a:solidFill>
                  <a:srgbClr val="333333"/>
                </a:solidFill>
                <a:latin typeface="Calibri"/>
                <a:ea typeface="Calibri"/>
                <a:cs typeface="Calibri"/>
              </a:defRPr>
            </a:pPr>
            <a:endParaRPr lang="es-CO"/>
          </a:p>
        </c:txPr>
        <c:crossAx val="1919470560"/>
        <c:crosses val="autoZero"/>
        <c:auto val="1"/>
        <c:lblAlgn val="ctr"/>
        <c:lblOffset val="100"/>
        <c:noMultiLvlLbl val="0"/>
      </c:catAx>
      <c:valAx>
        <c:axId val="1919470560"/>
        <c:scaling>
          <c:orientation val="minMax"/>
        </c:scaling>
        <c:delete val="0"/>
        <c:axPos val="l"/>
        <c:majorGridlines>
          <c:spPr>
            <a:ln w="9525" cap="flat" cmpd="sng" algn="ctr">
              <a:solidFill>
                <a:schemeClr val="bg1"/>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191947872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Meta</c:v>
          </c:tx>
          <c:spPr>
            <a:solidFill>
              <a:srgbClr val="0070C0"/>
            </a:solidFill>
            <a:ln>
              <a:solidFill>
                <a:schemeClr val="bg1"/>
              </a:solidFill>
            </a:ln>
            <a:effectLst/>
          </c:spPr>
          <c:invertIfNegative val="0"/>
          <c:dLbls>
            <c:spPr>
              <a:noFill/>
              <a:ln w="25400">
                <a:noFill/>
              </a:ln>
            </c:spPr>
            <c:txPr>
              <a:bodyPr rot="-5400000" vert="horz" wrap="square" lIns="38100" tIns="19050" rIns="38100" bIns="19050" anchor="ctr">
                <a:spAutoFit/>
              </a:bodyPr>
              <a:lstStyle/>
              <a:p>
                <a:pPr algn="ctr">
                  <a:defRPr sz="800" b="1" i="0" u="none" strike="noStrike" baseline="0">
                    <a:solidFill>
                      <a:srgbClr val="333333"/>
                    </a:solidFill>
                    <a:latin typeface="Century Gothic"/>
                    <a:ea typeface="Century Gothic"/>
                    <a:cs typeface="Century Gothic"/>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Proceso!$A$2:$A$11</c:f>
              <c:strCache>
                <c:ptCount val="10"/>
                <c:pt idx="0">
                  <c:v>GPT</c:v>
                </c:pt>
                <c:pt idx="1">
                  <c:v>GFPFH</c:v>
                </c:pt>
                <c:pt idx="2">
                  <c:v>GRE</c:v>
                </c:pt>
                <c:pt idx="3">
                  <c:v>GCE</c:v>
                </c:pt>
                <c:pt idx="4">
                  <c:v>IVC</c:v>
                </c:pt>
                <c:pt idx="5">
                  <c:v>GCL</c:v>
                </c:pt>
                <c:pt idx="6">
                  <c:v>GAC</c:v>
                </c:pt>
                <c:pt idx="7">
                  <c:v>GPD</c:v>
                </c:pt>
                <c:pt idx="8">
                  <c:v>TIC</c:v>
                </c:pt>
                <c:pt idx="9">
                  <c:v>Transversales</c:v>
                </c:pt>
              </c:strCache>
            </c:strRef>
          </c:cat>
          <c:val>
            <c:numRef>
              <c:f>Proceso!$D$2:$D$11</c:f>
              <c:numCache>
                <c:formatCode>0%</c:formatCode>
                <c:ptCount val="10"/>
                <c:pt idx="0">
                  <c:v>0.18</c:v>
                </c:pt>
                <c:pt idx="1">
                  <c:v>0.06</c:v>
                </c:pt>
                <c:pt idx="2">
                  <c:v>0.04</c:v>
                </c:pt>
                <c:pt idx="3">
                  <c:v>0.1</c:v>
                </c:pt>
                <c:pt idx="4">
                  <c:v>0.18</c:v>
                </c:pt>
                <c:pt idx="5">
                  <c:v>0.12</c:v>
                </c:pt>
                <c:pt idx="6">
                  <c:v>0.04</c:v>
                </c:pt>
                <c:pt idx="7">
                  <c:v>0.04</c:v>
                </c:pt>
                <c:pt idx="8">
                  <c:v>0.04</c:v>
                </c:pt>
                <c:pt idx="9">
                  <c:v>0.2</c:v>
                </c:pt>
              </c:numCache>
            </c:numRef>
          </c:val>
        </c:ser>
        <c:ser>
          <c:idx val="1"/>
          <c:order val="1"/>
          <c:tx>
            <c:v>Cumplimiento</c:v>
          </c:tx>
          <c:spPr>
            <a:solidFill>
              <a:srgbClr val="FF0000"/>
            </a:solidFill>
            <a:ln>
              <a:solidFill>
                <a:schemeClr val="bg1"/>
              </a:solidFill>
            </a:ln>
            <a:effectLst/>
          </c:spPr>
          <c:invertIfNegative val="0"/>
          <c:dLbls>
            <c:spPr>
              <a:noFill/>
              <a:ln w="25400">
                <a:noFill/>
              </a:ln>
            </c:spPr>
            <c:txPr>
              <a:bodyPr rot="-5400000" vert="horz" wrap="square" lIns="38100" tIns="19050" rIns="38100" bIns="19050" anchor="ctr">
                <a:spAutoFit/>
              </a:bodyPr>
              <a:lstStyle/>
              <a:p>
                <a:pPr algn="ctr">
                  <a:defRPr sz="900" b="1" i="0" u="none" strike="noStrike" baseline="0">
                    <a:solidFill>
                      <a:srgbClr val="333333"/>
                    </a:solidFill>
                    <a:latin typeface="Century Gothic"/>
                    <a:ea typeface="Century Gothic"/>
                    <a:cs typeface="Century Gothic"/>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Proceso!$A$2:$A$11</c:f>
              <c:strCache>
                <c:ptCount val="10"/>
                <c:pt idx="0">
                  <c:v>GPT</c:v>
                </c:pt>
                <c:pt idx="1">
                  <c:v>GFPFH</c:v>
                </c:pt>
                <c:pt idx="2">
                  <c:v>GRE</c:v>
                </c:pt>
                <c:pt idx="3">
                  <c:v>GCE</c:v>
                </c:pt>
                <c:pt idx="4">
                  <c:v>IVC</c:v>
                </c:pt>
                <c:pt idx="5">
                  <c:v>GCL</c:v>
                </c:pt>
                <c:pt idx="6">
                  <c:v>GAC</c:v>
                </c:pt>
                <c:pt idx="7">
                  <c:v>GPD</c:v>
                </c:pt>
                <c:pt idx="8">
                  <c:v>TIC</c:v>
                </c:pt>
                <c:pt idx="9">
                  <c:v>Transversales</c:v>
                </c:pt>
              </c:strCache>
            </c:strRef>
          </c:cat>
          <c:val>
            <c:numRef>
              <c:f>Proceso!$E$2:$E$11</c:f>
              <c:numCache>
                <c:formatCode>0%</c:formatCode>
                <c:ptCount val="10"/>
                <c:pt idx="0">
                  <c:v>0.15839999999999999</c:v>
                </c:pt>
                <c:pt idx="1">
                  <c:v>5.8284000000000002E-2</c:v>
                </c:pt>
                <c:pt idx="2">
                  <c:v>0.04</c:v>
                </c:pt>
                <c:pt idx="3">
                  <c:v>8.4400000000000003E-2</c:v>
                </c:pt>
                <c:pt idx="4">
                  <c:v>0.12700800000000001</c:v>
                </c:pt>
                <c:pt idx="5">
                  <c:v>8.4491999999999984E-2</c:v>
                </c:pt>
                <c:pt idx="6">
                  <c:v>0.04</c:v>
                </c:pt>
                <c:pt idx="7">
                  <c:v>3.5000000000000003E-2</c:v>
                </c:pt>
                <c:pt idx="8">
                  <c:v>3.2799999999999996E-2</c:v>
                </c:pt>
                <c:pt idx="9">
                  <c:v>0.15680000000000002</c:v>
                </c:pt>
              </c:numCache>
            </c:numRef>
          </c:val>
        </c:ser>
        <c:dLbls>
          <c:showLegendKey val="0"/>
          <c:showVal val="0"/>
          <c:showCatName val="0"/>
          <c:showSerName val="0"/>
          <c:showPercent val="0"/>
          <c:showBubbleSize val="0"/>
        </c:dLbls>
        <c:gapWidth val="154"/>
        <c:overlap val="1"/>
        <c:axId val="1919483072"/>
        <c:axId val="1919480896"/>
      </c:barChart>
      <c:catAx>
        <c:axId val="191948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vert="horz"/>
          <a:lstStyle/>
          <a:p>
            <a:pPr>
              <a:defRPr sz="900" b="1" i="0" u="none" strike="noStrike" baseline="0">
                <a:solidFill>
                  <a:srgbClr val="333333"/>
                </a:solidFill>
                <a:latin typeface="Century Gothic"/>
                <a:ea typeface="Century Gothic"/>
                <a:cs typeface="Century Gothic"/>
              </a:defRPr>
            </a:pPr>
            <a:endParaRPr lang="es-CO"/>
          </a:p>
        </c:txPr>
        <c:crossAx val="1919480896"/>
        <c:crosses val="autoZero"/>
        <c:auto val="1"/>
        <c:lblAlgn val="ctr"/>
        <c:lblOffset val="100"/>
        <c:noMultiLvlLbl val="0"/>
      </c:catAx>
      <c:valAx>
        <c:axId val="1919480896"/>
        <c:scaling>
          <c:orientation val="minMax"/>
        </c:scaling>
        <c:delete val="0"/>
        <c:axPos val="l"/>
        <c:majorGridlines>
          <c:spPr>
            <a:ln w="9525" cap="flat" cmpd="sng" algn="ctr">
              <a:solidFill>
                <a:schemeClr val="bg1"/>
              </a:solidFill>
              <a:round/>
            </a:ln>
            <a:effectLst/>
          </c:spPr>
        </c:majorGridlines>
        <c:numFmt formatCode="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s-CO"/>
          </a:p>
        </c:txPr>
        <c:crossAx val="1919483072"/>
        <c:crosses val="autoZero"/>
        <c:crossBetween val="between"/>
      </c:valAx>
      <c:spPr>
        <a:noFill/>
        <a:ln w="25400">
          <a:noFill/>
        </a:ln>
      </c:spPr>
    </c:plotArea>
    <c:legend>
      <c:legendPos val="b"/>
      <c:layout/>
      <c:overlay val="0"/>
      <c:spPr>
        <a:noFill/>
        <a:ln w="25400">
          <a:noFill/>
        </a:ln>
      </c:spPr>
      <c:txPr>
        <a:bodyPr/>
        <a:lstStyle/>
        <a:p>
          <a:pPr>
            <a:defRPr sz="755" b="1" i="0" u="none" strike="noStrike" baseline="0">
              <a:solidFill>
                <a:srgbClr val="333333"/>
              </a:solidFill>
              <a:latin typeface="Century Gothic"/>
              <a:ea typeface="Century Gothic"/>
              <a:cs typeface="Century Gothic"/>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1264228</xdr:colOff>
      <xdr:row>107</xdr:row>
      <xdr:rowOff>121228</xdr:rowOff>
    </xdr:from>
    <xdr:to>
      <xdr:col>1</xdr:col>
      <xdr:colOff>2753592</xdr:colOff>
      <xdr:row>111</xdr:row>
      <xdr:rowOff>17319</xdr:rowOff>
    </xdr:to>
    <xdr:sp macro="" textlink="">
      <xdr:nvSpPr>
        <xdr:cNvPr id="2" name="1 Rectángulo"/>
        <xdr:cNvSpPr/>
      </xdr:nvSpPr>
      <xdr:spPr>
        <a:xfrm>
          <a:off x="3186546" y="63782864"/>
          <a:ext cx="1489364" cy="658091"/>
        </a:xfrm>
        <a:prstGeom prst="rect">
          <a:avLst/>
        </a:prstGeom>
        <a:solidFill>
          <a:schemeClr val="accent3"/>
        </a:solidFill>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3134591</xdr:colOff>
      <xdr:row>107</xdr:row>
      <xdr:rowOff>173182</xdr:rowOff>
    </xdr:from>
    <xdr:to>
      <xdr:col>2</xdr:col>
      <xdr:colOff>675409</xdr:colOff>
      <xdr:row>110</xdr:row>
      <xdr:rowOff>103909</xdr:rowOff>
    </xdr:to>
    <xdr:sp macro="" textlink="">
      <xdr:nvSpPr>
        <xdr:cNvPr id="3" name="2 CuadroTexto"/>
        <xdr:cNvSpPr txBox="1"/>
      </xdr:nvSpPr>
      <xdr:spPr>
        <a:xfrm>
          <a:off x="5056909" y="63834818"/>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PUBLICA TERRITORIAL LOCAL</a:t>
          </a:r>
          <a:endParaRPr lang="es-ES" sz="1800" b="1">
            <a:latin typeface="Arial Narrow" pitchFamily="34" charset="0"/>
          </a:endParaRPr>
        </a:p>
      </xdr:txBody>
    </xdr:sp>
    <xdr:clientData/>
  </xdr:twoCellAnchor>
  <xdr:twoCellAnchor>
    <xdr:from>
      <xdr:col>1</xdr:col>
      <xdr:colOff>1246909</xdr:colOff>
      <xdr:row>113</xdr:row>
      <xdr:rowOff>155864</xdr:rowOff>
    </xdr:from>
    <xdr:to>
      <xdr:col>1</xdr:col>
      <xdr:colOff>2736273</xdr:colOff>
      <xdr:row>117</xdr:row>
      <xdr:rowOff>51955</xdr:rowOff>
    </xdr:to>
    <xdr:sp macro="" textlink="">
      <xdr:nvSpPr>
        <xdr:cNvPr id="4" name="3 Rectángulo"/>
        <xdr:cNvSpPr/>
      </xdr:nvSpPr>
      <xdr:spPr>
        <a:xfrm>
          <a:off x="3169227" y="64960500"/>
          <a:ext cx="1489364" cy="658091"/>
        </a:xfrm>
        <a:prstGeom prst="rect">
          <a:avLst/>
        </a:prstGeom>
        <a:solidFill>
          <a:schemeClr val="accent6"/>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3134597</xdr:colOff>
      <xdr:row>114</xdr:row>
      <xdr:rowOff>51952</xdr:rowOff>
    </xdr:from>
    <xdr:to>
      <xdr:col>2</xdr:col>
      <xdr:colOff>675415</xdr:colOff>
      <xdr:row>116</xdr:row>
      <xdr:rowOff>173179</xdr:rowOff>
    </xdr:to>
    <xdr:sp macro="" textlink="">
      <xdr:nvSpPr>
        <xdr:cNvPr id="5" name="4 CuadroTexto"/>
        <xdr:cNvSpPr txBox="1"/>
      </xdr:nvSpPr>
      <xdr:spPr>
        <a:xfrm>
          <a:off x="5056915" y="65047088"/>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FOMENTO Y PROTECCIÓN DE DDHH</a:t>
          </a:r>
        </a:p>
      </xdr:txBody>
    </xdr:sp>
    <xdr:clientData/>
  </xdr:twoCellAnchor>
  <xdr:twoCellAnchor>
    <xdr:from>
      <xdr:col>1</xdr:col>
      <xdr:colOff>1246896</xdr:colOff>
      <xdr:row>119</xdr:row>
      <xdr:rowOff>121232</xdr:rowOff>
    </xdr:from>
    <xdr:to>
      <xdr:col>1</xdr:col>
      <xdr:colOff>2736260</xdr:colOff>
      <xdr:row>123</xdr:row>
      <xdr:rowOff>17323</xdr:rowOff>
    </xdr:to>
    <xdr:sp macro="" textlink="">
      <xdr:nvSpPr>
        <xdr:cNvPr id="6" name="5 Rectángulo"/>
        <xdr:cNvSpPr/>
      </xdr:nvSpPr>
      <xdr:spPr>
        <a:xfrm>
          <a:off x="3169214" y="66068868"/>
          <a:ext cx="1489364" cy="658091"/>
        </a:xfrm>
        <a:prstGeom prst="rect">
          <a:avLst/>
        </a:prstGeom>
        <a:solidFill>
          <a:schemeClr val="bg1">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3134591</xdr:colOff>
      <xdr:row>120</xdr:row>
      <xdr:rowOff>17318</xdr:rowOff>
    </xdr:from>
    <xdr:to>
      <xdr:col>2</xdr:col>
      <xdr:colOff>675409</xdr:colOff>
      <xdr:row>122</xdr:row>
      <xdr:rowOff>138545</xdr:rowOff>
    </xdr:to>
    <xdr:sp macro="" textlink="">
      <xdr:nvSpPr>
        <xdr:cNvPr id="7" name="6 CuadroTexto"/>
        <xdr:cNvSpPr txBox="1"/>
      </xdr:nvSpPr>
      <xdr:spPr>
        <a:xfrm>
          <a:off x="5056909" y="66155454"/>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COMUNICACIONES ESTRATEGICAS</a:t>
          </a:r>
        </a:p>
      </xdr:txBody>
    </xdr:sp>
    <xdr:clientData/>
  </xdr:twoCellAnchor>
  <xdr:twoCellAnchor>
    <xdr:from>
      <xdr:col>1</xdr:col>
      <xdr:colOff>1229591</xdr:colOff>
      <xdr:row>125</xdr:row>
      <xdr:rowOff>34637</xdr:rowOff>
    </xdr:from>
    <xdr:to>
      <xdr:col>1</xdr:col>
      <xdr:colOff>2718955</xdr:colOff>
      <xdr:row>128</xdr:row>
      <xdr:rowOff>121228</xdr:rowOff>
    </xdr:to>
    <xdr:sp macro="" textlink="">
      <xdr:nvSpPr>
        <xdr:cNvPr id="8" name="7 Rectángulo"/>
        <xdr:cNvSpPr/>
      </xdr:nvSpPr>
      <xdr:spPr>
        <a:xfrm>
          <a:off x="3151909" y="67125273"/>
          <a:ext cx="1489364" cy="658091"/>
        </a:xfrm>
        <a:prstGeom prst="rect">
          <a:avLst/>
        </a:prstGeom>
        <a:solidFill>
          <a:schemeClr val="accent3">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3117286</xdr:colOff>
      <xdr:row>125</xdr:row>
      <xdr:rowOff>121223</xdr:rowOff>
    </xdr:from>
    <xdr:to>
      <xdr:col>2</xdr:col>
      <xdr:colOff>658104</xdr:colOff>
      <xdr:row>128</xdr:row>
      <xdr:rowOff>51950</xdr:rowOff>
    </xdr:to>
    <xdr:sp macro="" textlink="">
      <xdr:nvSpPr>
        <xdr:cNvPr id="9" name="8 CuadroTexto"/>
        <xdr:cNvSpPr txBox="1"/>
      </xdr:nvSpPr>
      <xdr:spPr>
        <a:xfrm>
          <a:off x="5039604" y="67211859"/>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IVC</a:t>
          </a:r>
        </a:p>
      </xdr:txBody>
    </xdr:sp>
    <xdr:clientData/>
  </xdr:twoCellAnchor>
  <xdr:twoCellAnchor>
    <xdr:from>
      <xdr:col>1</xdr:col>
      <xdr:colOff>1264228</xdr:colOff>
      <xdr:row>130</xdr:row>
      <xdr:rowOff>121227</xdr:rowOff>
    </xdr:from>
    <xdr:to>
      <xdr:col>1</xdr:col>
      <xdr:colOff>2753592</xdr:colOff>
      <xdr:row>134</xdr:row>
      <xdr:rowOff>17318</xdr:rowOff>
    </xdr:to>
    <xdr:sp macro="" textlink="">
      <xdr:nvSpPr>
        <xdr:cNvPr id="10" name="9 Rectángulo"/>
        <xdr:cNvSpPr/>
      </xdr:nvSpPr>
      <xdr:spPr>
        <a:xfrm>
          <a:off x="3186546" y="68164363"/>
          <a:ext cx="1489364" cy="658091"/>
        </a:xfrm>
        <a:prstGeom prst="rect">
          <a:avLst/>
        </a:prstGeom>
        <a:solidFill>
          <a:schemeClr val="accent4"/>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3151923</xdr:colOff>
      <xdr:row>131</xdr:row>
      <xdr:rowOff>17313</xdr:rowOff>
    </xdr:from>
    <xdr:to>
      <xdr:col>2</xdr:col>
      <xdr:colOff>692741</xdr:colOff>
      <xdr:row>133</xdr:row>
      <xdr:rowOff>138540</xdr:rowOff>
    </xdr:to>
    <xdr:sp macro="" textlink="">
      <xdr:nvSpPr>
        <xdr:cNvPr id="11" name="10 CuadroTexto"/>
        <xdr:cNvSpPr txBox="1"/>
      </xdr:nvSpPr>
      <xdr:spPr>
        <a:xfrm>
          <a:off x="5074241" y="68250949"/>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CORPORATIVA LOCAL</a:t>
          </a:r>
          <a:endParaRPr lang="es-ES" sz="1800" b="1">
            <a:latin typeface="Arial Narrow" pitchFamily="34" charset="0"/>
          </a:endParaRPr>
        </a:p>
      </xdr:txBody>
    </xdr:sp>
    <xdr:clientData/>
  </xdr:twoCellAnchor>
  <xdr:twoCellAnchor>
    <xdr:from>
      <xdr:col>1</xdr:col>
      <xdr:colOff>1264228</xdr:colOff>
      <xdr:row>135</xdr:row>
      <xdr:rowOff>138545</xdr:rowOff>
    </xdr:from>
    <xdr:to>
      <xdr:col>1</xdr:col>
      <xdr:colOff>2753592</xdr:colOff>
      <xdr:row>139</xdr:row>
      <xdr:rowOff>34636</xdr:rowOff>
    </xdr:to>
    <xdr:sp macro="" textlink="">
      <xdr:nvSpPr>
        <xdr:cNvPr id="12" name="11 Rectángulo"/>
        <xdr:cNvSpPr/>
      </xdr:nvSpPr>
      <xdr:spPr>
        <a:xfrm>
          <a:off x="3186546" y="69134181"/>
          <a:ext cx="1489364" cy="658091"/>
        </a:xfrm>
        <a:prstGeom prst="rect">
          <a:avLst/>
        </a:prstGeom>
        <a:solidFill>
          <a:schemeClr val="tx2"/>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3151923</xdr:colOff>
      <xdr:row>136</xdr:row>
      <xdr:rowOff>34631</xdr:rowOff>
    </xdr:from>
    <xdr:to>
      <xdr:col>2</xdr:col>
      <xdr:colOff>692741</xdr:colOff>
      <xdr:row>138</xdr:row>
      <xdr:rowOff>155858</xdr:rowOff>
    </xdr:to>
    <xdr:sp macro="" textlink="">
      <xdr:nvSpPr>
        <xdr:cNvPr id="13" name="12 CuadroTexto"/>
        <xdr:cNvSpPr txBox="1"/>
      </xdr:nvSpPr>
      <xdr:spPr>
        <a:xfrm>
          <a:off x="5074241" y="69220767"/>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RELACIONES</a:t>
          </a:r>
          <a:r>
            <a:rPr lang="es-ES" sz="1800" b="1" baseline="0">
              <a:latin typeface="Arial Narrow" pitchFamily="34" charset="0"/>
            </a:rPr>
            <a:t> ESTRATEGICAS</a:t>
          </a:r>
          <a:endParaRPr lang="es-ES" sz="1800" b="1">
            <a:latin typeface="Arial Narrow" pitchFamily="34" charset="0"/>
          </a:endParaRPr>
        </a:p>
      </xdr:txBody>
    </xdr:sp>
    <xdr:clientData/>
  </xdr:twoCellAnchor>
  <xdr:twoCellAnchor>
    <xdr:from>
      <xdr:col>1</xdr:col>
      <xdr:colOff>1298864</xdr:colOff>
      <xdr:row>142</xdr:row>
      <xdr:rowOff>0</xdr:rowOff>
    </xdr:from>
    <xdr:to>
      <xdr:col>1</xdr:col>
      <xdr:colOff>2788228</xdr:colOff>
      <xdr:row>145</xdr:row>
      <xdr:rowOff>86591</xdr:rowOff>
    </xdr:to>
    <xdr:sp macro="" textlink="">
      <xdr:nvSpPr>
        <xdr:cNvPr id="14" name="13 Rectángulo"/>
        <xdr:cNvSpPr/>
      </xdr:nvSpPr>
      <xdr:spPr>
        <a:xfrm>
          <a:off x="3221182" y="70329136"/>
          <a:ext cx="1489364" cy="658091"/>
        </a:xfrm>
        <a:prstGeom prst="rect">
          <a:avLst/>
        </a:prstGeom>
        <a:solidFill>
          <a:schemeClr val="accent2">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3186559</xdr:colOff>
      <xdr:row>142</xdr:row>
      <xdr:rowOff>86586</xdr:rowOff>
    </xdr:from>
    <xdr:to>
      <xdr:col>2</xdr:col>
      <xdr:colOff>727377</xdr:colOff>
      <xdr:row>145</xdr:row>
      <xdr:rowOff>17313</xdr:rowOff>
    </xdr:to>
    <xdr:sp macro="" textlink="">
      <xdr:nvSpPr>
        <xdr:cNvPr id="15" name="14 CuadroTexto"/>
        <xdr:cNvSpPr txBox="1"/>
      </xdr:nvSpPr>
      <xdr:spPr>
        <a:xfrm>
          <a:off x="5108877" y="70415722"/>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DEL PATRIMONIO DOCUMENTAL</a:t>
          </a:r>
        </a:p>
      </xdr:txBody>
    </xdr:sp>
    <xdr:clientData/>
  </xdr:twoCellAnchor>
  <xdr:twoCellAnchor>
    <xdr:from>
      <xdr:col>1</xdr:col>
      <xdr:colOff>1264227</xdr:colOff>
      <xdr:row>147</xdr:row>
      <xdr:rowOff>103909</xdr:rowOff>
    </xdr:from>
    <xdr:to>
      <xdr:col>1</xdr:col>
      <xdr:colOff>2753591</xdr:colOff>
      <xdr:row>151</xdr:row>
      <xdr:rowOff>0</xdr:rowOff>
    </xdr:to>
    <xdr:sp macro="" textlink="">
      <xdr:nvSpPr>
        <xdr:cNvPr id="16" name="15 Rectángulo"/>
        <xdr:cNvSpPr/>
      </xdr:nvSpPr>
      <xdr:spPr>
        <a:xfrm>
          <a:off x="3186545" y="71385545"/>
          <a:ext cx="1489364" cy="658091"/>
        </a:xfrm>
        <a:prstGeom prst="rect">
          <a:avLst/>
        </a:prstGeom>
        <a:solidFill>
          <a:schemeClr val="bg2">
            <a:lumMod val="25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3151922</xdr:colOff>
      <xdr:row>147</xdr:row>
      <xdr:rowOff>190495</xdr:rowOff>
    </xdr:from>
    <xdr:to>
      <xdr:col>2</xdr:col>
      <xdr:colOff>692740</xdr:colOff>
      <xdr:row>150</xdr:row>
      <xdr:rowOff>121222</xdr:rowOff>
    </xdr:to>
    <xdr:sp macro="" textlink="">
      <xdr:nvSpPr>
        <xdr:cNvPr id="17" name="16 CuadroTexto"/>
        <xdr:cNvSpPr txBox="1"/>
      </xdr:nvSpPr>
      <xdr:spPr>
        <a:xfrm>
          <a:off x="5074240" y="71472131"/>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GERENCIA DE TI</a:t>
          </a:r>
          <a:endParaRPr lang="es-ES" sz="1800" b="1" baseline="0">
            <a:latin typeface="Arial Narrow"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12</xdr:row>
      <xdr:rowOff>104775</xdr:rowOff>
    </xdr:from>
    <xdr:to>
      <xdr:col>3</xdr:col>
      <xdr:colOff>352425</xdr:colOff>
      <xdr:row>26</xdr:row>
      <xdr:rowOff>180975</xdr:rowOff>
    </xdr:to>
    <xdr:graphicFrame macro="">
      <xdr:nvGraphicFramePr>
        <xdr:cNvPr id="13533"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333374</xdr:colOff>
      <xdr:row>12</xdr:row>
      <xdr:rowOff>28575</xdr:rowOff>
    </xdr:from>
    <xdr:to>
      <xdr:col>10</xdr:col>
      <xdr:colOff>571499</xdr:colOff>
      <xdr:row>29</xdr:row>
      <xdr:rowOff>104775</xdr:rowOff>
    </xdr:to>
    <xdr:graphicFrame macro="">
      <xdr:nvGraphicFramePr>
        <xdr:cNvPr id="13534"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juan.jimenez\Mis%20documentos\Juan%20Sebastian%20Jimenez\Evidencias%20Febrero\Linamiento%20&#183;%203%20Planes%20De%20Gesti&#243;n\LINEAMIENTO%20&#183;%203\DEFINITIVO\DEFINITIVO%2023022017\L3.1%20GESTI&#211;N%20DEL%20CONOCIMIENTO%20201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6">
          <cell r="C6" t="str">
            <v>RUTINARIA</v>
          </cell>
        </row>
        <row r="7">
          <cell r="C7" t="str">
            <v>RETADORA (MEJORA)</v>
          </cell>
        </row>
        <row r="8">
          <cell r="C8" t="str">
            <v>GESTIÓN</v>
          </cell>
        </row>
        <row r="9">
          <cell r="C9" t="str">
            <v>SOSTENIBILDIAD DEL SISTEMA DE GESTIÓN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B101"/>
  <sheetViews>
    <sheetView showGridLines="0" tabSelected="1" topLeftCell="A12" zoomScaleNormal="100" workbookViewId="0">
      <pane xSplit="7" ySplit="5" topLeftCell="H68" activePane="bottomRight" state="frozen"/>
      <selection activeCell="A12" sqref="A12"/>
      <selection pane="topRight" activeCell="H12" sqref="H12"/>
      <selection pane="bottomLeft" activeCell="A17" sqref="A17"/>
      <selection pane="bottomRight" activeCell="D68" sqref="D68"/>
    </sheetView>
  </sheetViews>
  <sheetFormatPr baseColWidth="10" defaultRowHeight="14.25" x14ac:dyDescent="0.3"/>
  <cols>
    <col min="1" max="1" width="2.42578125" style="45" customWidth="1"/>
    <col min="2" max="2" width="2" style="45" customWidth="1"/>
    <col min="3" max="3" width="8.7109375" style="45" customWidth="1"/>
    <col min="4" max="4" width="46.5703125" style="45" customWidth="1"/>
    <col min="5" max="5" width="7.28515625" style="45" customWidth="1"/>
    <col min="6" max="6" width="11.42578125" style="45" customWidth="1"/>
    <col min="7" max="7" width="27.42578125" style="45" customWidth="1"/>
    <col min="8" max="8" width="54" style="45" customWidth="1"/>
    <col min="9" max="9" width="4.42578125" style="45" customWidth="1"/>
    <col min="10" max="10" width="10.28515625" style="45" customWidth="1"/>
    <col min="11" max="11" width="11.140625" style="45" customWidth="1"/>
    <col min="12" max="14" width="5.7109375" style="45" customWidth="1"/>
    <col min="15" max="15" width="6.7109375" style="45" customWidth="1"/>
    <col min="16" max="16" width="6.42578125" style="45" customWidth="1"/>
    <col min="17" max="17" width="2.5703125" style="137" customWidth="1"/>
    <col min="18" max="18" width="20.140625" style="45" customWidth="1"/>
    <col min="19" max="19" width="17.42578125" style="45" customWidth="1"/>
    <col min="20" max="20" width="9.28515625" style="45" customWidth="1"/>
    <col min="21" max="23" width="11.42578125" style="45" hidden="1" customWidth="1"/>
    <col min="24" max="24" width="20.85546875" style="45" hidden="1" customWidth="1"/>
    <col min="25" max="25" width="18.85546875" style="45" hidden="1" customWidth="1"/>
    <col min="26" max="26" width="26.7109375" style="45" hidden="1" customWidth="1"/>
    <col min="27" max="27" width="5.85546875" style="45" customWidth="1"/>
    <col min="28" max="28" width="7.28515625" style="45" customWidth="1"/>
    <col min="29" max="29" width="9.140625" style="45" customWidth="1"/>
    <col min="30" max="31" width="7.28515625" style="45" customWidth="1"/>
    <col min="32" max="32" width="6.42578125" style="45" hidden="1" customWidth="1"/>
    <col min="33" max="34" width="8.5703125" style="45" customWidth="1"/>
    <col min="35" max="35" width="10.140625" style="45" customWidth="1"/>
    <col min="36" max="36" width="12.5703125" style="45" customWidth="1"/>
    <col min="37" max="37" width="8.5703125" style="45" customWidth="1"/>
    <col min="38" max="38" width="16.28515625" style="45" hidden="1" customWidth="1"/>
    <col min="39" max="39" width="6.85546875" style="45" customWidth="1"/>
    <col min="40" max="40" width="6.5703125" style="45" customWidth="1"/>
    <col min="41" max="41" width="11.42578125" style="45"/>
    <col min="42" max="42" width="8.28515625" style="45" customWidth="1"/>
    <col min="43" max="43" width="10.28515625" style="45" customWidth="1"/>
    <col min="44" max="44" width="29.5703125" style="45" hidden="1" customWidth="1"/>
    <col min="45" max="45" width="7.28515625" style="170" customWidth="1"/>
    <col min="46" max="46" width="8.140625" style="170" customWidth="1"/>
    <col min="47" max="47" width="9.42578125" style="170" customWidth="1"/>
    <col min="48" max="49" width="7.28515625" style="170" customWidth="1"/>
    <col min="50" max="50" width="24.140625" style="45" hidden="1" customWidth="1"/>
    <col min="51" max="54" width="8.85546875" style="45" customWidth="1"/>
    <col min="55" max="55" width="9.7109375" style="45" customWidth="1"/>
    <col min="56" max="56" width="8.140625" style="45" customWidth="1"/>
    <col min="57" max="57" width="6.42578125" style="45" customWidth="1"/>
    <col min="58" max="58" width="8.85546875" style="45" customWidth="1"/>
    <col min="59" max="59" width="8.28515625" style="45" customWidth="1"/>
    <col min="60" max="16384" width="11.42578125" style="45"/>
  </cols>
  <sheetData>
    <row r="1" spans="1:55" ht="40.5" hidden="1" customHeight="1" x14ac:dyDescent="0.25">
      <c r="A1" s="242">
        <f ca="1">NOW()</f>
        <v>43145.897665625002</v>
      </c>
      <c r="B1" s="243"/>
      <c r="C1" s="243"/>
      <c r="D1" s="243"/>
      <c r="E1" s="243"/>
      <c r="F1" s="243"/>
      <c r="G1" s="243"/>
      <c r="H1" s="243"/>
      <c r="I1" s="243"/>
      <c r="J1" s="243"/>
      <c r="K1" s="243"/>
      <c r="L1" s="243"/>
      <c r="M1" s="243"/>
      <c r="N1" s="243"/>
      <c r="O1" s="243"/>
      <c r="P1" s="243"/>
      <c r="Q1" s="243"/>
      <c r="R1" s="243"/>
      <c r="S1" s="243"/>
      <c r="T1" s="243"/>
      <c r="U1" s="243"/>
      <c r="V1" s="243"/>
      <c r="W1" s="243"/>
      <c r="X1" s="243"/>
      <c r="Y1" s="243"/>
    </row>
    <row r="2" spans="1:55" ht="40.5" hidden="1" customHeight="1" x14ac:dyDescent="0.25">
      <c r="A2" s="244" t="s">
        <v>100</v>
      </c>
      <c r="B2" s="244"/>
      <c r="C2" s="244"/>
      <c r="D2" s="244"/>
      <c r="E2" s="244"/>
      <c r="F2" s="244"/>
      <c r="G2" s="244"/>
      <c r="H2" s="244"/>
      <c r="I2" s="244"/>
      <c r="J2" s="244"/>
      <c r="K2" s="244"/>
      <c r="L2" s="244"/>
      <c r="M2" s="244"/>
      <c r="N2" s="244"/>
      <c r="O2" s="244"/>
      <c r="P2" s="244"/>
      <c r="Q2" s="244"/>
      <c r="R2" s="244"/>
      <c r="S2" s="244"/>
      <c r="T2" s="244"/>
      <c r="U2" s="244"/>
      <c r="V2" s="244"/>
      <c r="W2" s="244"/>
      <c r="X2" s="244"/>
      <c r="Y2" s="244"/>
    </row>
    <row r="3" spans="1:55" ht="36.75" hidden="1" customHeight="1" x14ac:dyDescent="0.25">
      <c r="A3" s="59" t="s">
        <v>165</v>
      </c>
      <c r="B3" s="60">
        <v>2017</v>
      </c>
      <c r="C3" s="59"/>
      <c r="D3" s="59"/>
      <c r="E3" s="59"/>
      <c r="F3" s="59"/>
      <c r="G3" s="59"/>
      <c r="H3" s="59"/>
      <c r="I3" s="59"/>
      <c r="J3" s="59"/>
      <c r="K3" s="59"/>
      <c r="L3" s="59"/>
      <c r="M3" s="59"/>
      <c r="N3" s="59"/>
      <c r="O3" s="59"/>
      <c r="P3" s="59"/>
      <c r="Q3" s="131"/>
      <c r="R3" s="59"/>
      <c r="S3" s="59"/>
      <c r="T3" s="59"/>
      <c r="U3" s="59"/>
      <c r="V3" s="59"/>
      <c r="W3" s="59"/>
      <c r="X3" s="59"/>
      <c r="Y3" s="59"/>
      <c r="Z3" s="34"/>
      <c r="AA3" s="34"/>
      <c r="AB3" s="34"/>
      <c r="AC3" s="34"/>
      <c r="AD3" s="34"/>
      <c r="AE3" s="34"/>
      <c r="AF3" s="34"/>
      <c r="AG3" s="34"/>
      <c r="AH3" s="34"/>
      <c r="AI3" s="34"/>
      <c r="AJ3" s="34"/>
      <c r="AK3" s="34"/>
      <c r="AL3" s="34"/>
      <c r="AM3" s="34"/>
      <c r="AN3" s="34"/>
      <c r="AO3" s="34"/>
      <c r="AP3" s="34"/>
      <c r="AQ3" s="34"/>
      <c r="AR3" s="34"/>
      <c r="AX3" s="34"/>
      <c r="AY3" s="34"/>
      <c r="AZ3" s="34"/>
      <c r="BA3" s="34"/>
      <c r="BB3" s="34"/>
      <c r="BC3" s="34"/>
    </row>
    <row r="4" spans="1:55" ht="36.75" hidden="1" customHeight="1" x14ac:dyDescent="0.25">
      <c r="A4" s="59" t="s">
        <v>166</v>
      </c>
      <c r="B4" s="60" t="s">
        <v>172</v>
      </c>
      <c r="C4" s="59"/>
      <c r="D4" s="59"/>
      <c r="E4" s="59"/>
      <c r="F4" s="59"/>
      <c r="G4" s="59"/>
      <c r="H4" s="59"/>
      <c r="I4" s="59"/>
      <c r="J4" s="59"/>
      <c r="K4" s="59"/>
      <c r="L4" s="59"/>
      <c r="M4" s="59"/>
      <c r="N4" s="59"/>
      <c r="O4" s="59"/>
      <c r="P4" s="59"/>
      <c r="Q4" s="131"/>
      <c r="R4" s="59"/>
      <c r="S4" s="59"/>
      <c r="T4" s="59"/>
      <c r="U4" s="59"/>
      <c r="V4" s="59"/>
      <c r="W4" s="59"/>
      <c r="X4" s="59"/>
      <c r="Y4" s="59"/>
      <c r="Z4" s="34"/>
      <c r="AA4" s="34"/>
      <c r="AB4" s="34"/>
      <c r="AC4" s="34"/>
      <c r="AD4" s="34"/>
      <c r="AE4" s="34"/>
      <c r="AF4" s="34"/>
      <c r="AG4" s="34"/>
      <c r="AH4" s="34"/>
      <c r="AI4" s="34"/>
      <c r="AJ4" s="34"/>
      <c r="AK4" s="34"/>
      <c r="AL4" s="34"/>
      <c r="AM4" s="34"/>
      <c r="AN4" s="34"/>
      <c r="AO4" s="34"/>
      <c r="AP4" s="34"/>
      <c r="AQ4" s="34"/>
      <c r="AR4" s="34"/>
      <c r="AX4" s="34"/>
      <c r="AY4" s="34"/>
      <c r="AZ4" s="34"/>
      <c r="BA4" s="34"/>
      <c r="BB4" s="34"/>
      <c r="BC4" s="34"/>
    </row>
    <row r="5" spans="1:55" ht="36.75" hidden="1" customHeight="1" x14ac:dyDescent="0.25">
      <c r="A5" s="59" t="s">
        <v>167</v>
      </c>
      <c r="B5" s="248" t="s">
        <v>477</v>
      </c>
      <c r="C5" s="218"/>
      <c r="D5" s="218"/>
      <c r="E5" s="211"/>
      <c r="F5" s="211"/>
      <c r="G5" s="211"/>
      <c r="H5" s="59"/>
      <c r="I5" s="59"/>
      <c r="J5" s="59"/>
      <c r="K5" s="59"/>
      <c r="L5" s="59"/>
      <c r="M5" s="59"/>
      <c r="N5" s="59"/>
      <c r="O5" s="59"/>
      <c r="P5" s="59"/>
      <c r="Q5" s="131"/>
      <c r="R5" s="59"/>
      <c r="S5" s="59"/>
      <c r="T5" s="59"/>
      <c r="U5" s="59"/>
      <c r="V5" s="59"/>
      <c r="W5" s="59"/>
      <c r="X5" s="59"/>
      <c r="Y5" s="59"/>
      <c r="Z5" s="34"/>
      <c r="AA5" s="34"/>
      <c r="AB5" s="34"/>
      <c r="AC5" s="34"/>
      <c r="AD5" s="34"/>
      <c r="AE5" s="34"/>
      <c r="AF5" s="34"/>
      <c r="AG5" s="34"/>
      <c r="AH5" s="34"/>
      <c r="AI5" s="34"/>
      <c r="AJ5" s="34"/>
      <c r="AK5" s="34"/>
      <c r="AL5" s="34"/>
      <c r="AM5" s="34"/>
      <c r="AN5" s="34"/>
      <c r="AO5" s="34"/>
      <c r="AP5" s="34"/>
      <c r="AQ5" s="34"/>
      <c r="AR5" s="34"/>
      <c r="AX5" s="34"/>
      <c r="AY5" s="34"/>
      <c r="AZ5" s="34"/>
      <c r="BA5" s="34"/>
      <c r="BB5" s="34"/>
      <c r="BC5" s="34"/>
    </row>
    <row r="6" spans="1:55" ht="36.75" hidden="1" customHeight="1" x14ac:dyDescent="0.25">
      <c r="A6" s="59" t="s">
        <v>168</v>
      </c>
      <c r="B6" s="250" t="s">
        <v>481</v>
      </c>
      <c r="C6" s="251"/>
      <c r="D6" s="251"/>
      <c r="E6" s="251"/>
      <c r="F6" s="251"/>
      <c r="G6" s="252"/>
      <c r="H6" s="59"/>
      <c r="I6" s="59"/>
      <c r="J6" s="59"/>
      <c r="K6" s="59"/>
      <c r="L6" s="59"/>
      <c r="M6" s="59"/>
      <c r="N6" s="59"/>
      <c r="O6" s="59"/>
      <c r="P6" s="59"/>
      <c r="Q6" s="131"/>
      <c r="R6" s="59"/>
      <c r="S6" s="59"/>
      <c r="T6" s="59"/>
      <c r="U6" s="59"/>
      <c r="V6" s="59"/>
      <c r="W6" s="59"/>
      <c r="X6" s="59"/>
      <c r="Y6" s="59"/>
      <c r="Z6" s="35"/>
      <c r="AA6" s="36"/>
      <c r="AB6" s="36"/>
      <c r="AC6" s="36"/>
      <c r="AD6" s="36"/>
      <c r="AE6" s="36"/>
      <c r="AF6" s="35"/>
      <c r="AG6" s="36"/>
      <c r="AH6" s="36"/>
      <c r="AI6" s="36"/>
      <c r="AJ6" s="36"/>
      <c r="AK6" s="36"/>
      <c r="AL6" s="35"/>
      <c r="AM6" s="36"/>
      <c r="AN6" s="36"/>
      <c r="AO6" s="36"/>
      <c r="AP6" s="36"/>
      <c r="AQ6" s="36"/>
      <c r="AR6" s="35"/>
      <c r="AS6" s="171"/>
      <c r="AT6" s="171"/>
      <c r="AU6" s="171"/>
      <c r="AV6" s="171"/>
      <c r="AW6" s="171"/>
      <c r="AX6" s="35"/>
      <c r="AY6" s="36"/>
      <c r="AZ6" s="36"/>
      <c r="BA6" s="36"/>
      <c r="BB6" s="36"/>
      <c r="BC6" s="36"/>
    </row>
    <row r="7" spans="1:55" ht="36.75" hidden="1" customHeight="1" x14ac:dyDescent="0.25">
      <c r="A7" s="59" t="s">
        <v>169</v>
      </c>
      <c r="B7" s="60" t="s">
        <v>317</v>
      </c>
      <c r="C7" s="59"/>
      <c r="D7" s="59"/>
      <c r="E7" s="59"/>
      <c r="F7" s="59"/>
      <c r="G7" s="59"/>
      <c r="H7" s="59"/>
      <c r="I7" s="59"/>
      <c r="J7" s="59"/>
      <c r="K7" s="59"/>
      <c r="L7" s="59"/>
      <c r="M7" s="59"/>
      <c r="N7" s="59"/>
      <c r="O7" s="59"/>
      <c r="P7" s="59"/>
      <c r="Q7" s="131"/>
      <c r="R7" s="59"/>
      <c r="S7" s="59"/>
      <c r="T7" s="59"/>
      <c r="U7" s="59"/>
      <c r="V7" s="59"/>
      <c r="W7" s="59"/>
      <c r="X7" s="59"/>
      <c r="Y7" s="5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row>
    <row r="8" spans="1:55" hidden="1" x14ac:dyDescent="0.3">
      <c r="A8" s="37"/>
      <c r="B8" s="35"/>
      <c r="C8" s="35"/>
      <c r="D8" s="35"/>
      <c r="E8" s="35"/>
      <c r="F8" s="35"/>
      <c r="G8" s="35"/>
      <c r="H8" s="35"/>
      <c r="I8" s="35"/>
      <c r="J8" s="35"/>
      <c r="K8" s="35"/>
      <c r="L8" s="35"/>
      <c r="M8" s="35"/>
      <c r="N8" s="35"/>
      <c r="O8" s="35"/>
      <c r="P8" s="35"/>
      <c r="Q8" s="132"/>
      <c r="R8" s="34"/>
      <c r="S8" s="34"/>
      <c r="T8" s="34"/>
      <c r="U8" s="34"/>
      <c r="V8" s="34"/>
      <c r="W8" s="34"/>
      <c r="X8" s="34"/>
      <c r="Y8" s="34"/>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row>
    <row r="9" spans="1:55" ht="13.5" hidden="1" x14ac:dyDescent="0.25">
      <c r="A9" s="35"/>
      <c r="B9" s="35"/>
      <c r="C9" s="35"/>
      <c r="D9" s="245"/>
      <c r="E9" s="245"/>
      <c r="F9" s="245"/>
      <c r="G9" s="245"/>
      <c r="H9" s="245"/>
      <c r="I9" s="245"/>
      <c r="J9" s="245"/>
      <c r="K9" s="245"/>
      <c r="L9" s="245"/>
      <c r="M9" s="245"/>
      <c r="N9" s="245"/>
      <c r="O9" s="245"/>
      <c r="P9" s="245"/>
      <c r="Q9" s="245"/>
      <c r="R9" s="245"/>
      <c r="S9" s="245"/>
      <c r="T9" s="38"/>
      <c r="U9" s="34"/>
      <c r="V9" s="34"/>
      <c r="W9" s="34"/>
      <c r="X9" s="34"/>
      <c r="Y9" s="34"/>
      <c r="Z9" s="39"/>
      <c r="AA9" s="39"/>
      <c r="AB9" s="39"/>
      <c r="AC9" s="39"/>
      <c r="AD9" s="39"/>
      <c r="AE9" s="39"/>
      <c r="AF9" s="39"/>
      <c r="AG9" s="39"/>
      <c r="AH9" s="39"/>
      <c r="AI9" s="39"/>
      <c r="AJ9" s="39"/>
      <c r="AK9" s="39"/>
      <c r="AL9" s="39"/>
      <c r="AM9" s="39"/>
      <c r="AN9" s="39"/>
      <c r="AO9" s="39"/>
      <c r="AP9" s="39"/>
      <c r="AQ9" s="39"/>
      <c r="AR9" s="39"/>
      <c r="AS9" s="172"/>
      <c r="AT9" s="172"/>
      <c r="AU9" s="172"/>
      <c r="AV9" s="172"/>
      <c r="AW9" s="172"/>
      <c r="AX9" s="39"/>
      <c r="AY9" s="39"/>
      <c r="AZ9" s="39"/>
      <c r="BA9" s="39"/>
      <c r="BB9" s="39"/>
      <c r="BC9" s="39"/>
    </row>
    <row r="10" spans="1:55" hidden="1" x14ac:dyDescent="0.25">
      <c r="A10" s="40"/>
      <c r="B10" s="34"/>
      <c r="C10" s="34"/>
      <c r="D10" s="253"/>
      <c r="E10" s="253"/>
      <c r="F10" s="253"/>
      <c r="G10" s="253"/>
      <c r="H10" s="253"/>
      <c r="I10" s="253"/>
      <c r="J10" s="253"/>
      <c r="K10" s="253"/>
      <c r="L10" s="240"/>
      <c r="M10" s="240"/>
      <c r="N10" s="240"/>
      <c r="O10" s="240"/>
      <c r="P10" s="39"/>
      <c r="Q10" s="133"/>
      <c r="R10" s="39"/>
      <c r="S10" s="39"/>
      <c r="T10" s="39"/>
      <c r="U10" s="34"/>
      <c r="V10" s="34"/>
      <c r="W10" s="34"/>
      <c r="X10" s="34"/>
      <c r="Y10" s="34"/>
      <c r="Z10" s="240"/>
      <c r="AA10" s="240"/>
      <c r="AB10" s="240"/>
      <c r="AC10" s="41"/>
      <c r="AD10" s="41"/>
      <c r="AE10" s="41"/>
      <c r="AF10" s="240"/>
      <c r="AG10" s="240"/>
      <c r="AH10" s="240"/>
      <c r="AI10" s="41"/>
      <c r="AJ10" s="41"/>
      <c r="AK10" s="41"/>
      <c r="AL10" s="240"/>
      <c r="AM10" s="240"/>
      <c r="AN10" s="240"/>
      <c r="AO10" s="41"/>
      <c r="AP10" s="41"/>
      <c r="AQ10" s="41"/>
      <c r="AR10" s="240"/>
      <c r="AS10" s="240"/>
      <c r="AT10" s="240"/>
      <c r="AU10" s="173"/>
      <c r="AV10" s="173"/>
      <c r="AW10" s="173"/>
      <c r="AX10" s="240"/>
      <c r="AY10" s="240"/>
      <c r="AZ10" s="240"/>
      <c r="BA10" s="240"/>
      <c r="BB10" s="41"/>
      <c r="BC10" s="41"/>
    </row>
    <row r="11" spans="1:55" x14ac:dyDescent="0.3">
      <c r="A11" s="34"/>
      <c r="B11" s="34"/>
      <c r="C11" s="34"/>
      <c r="D11" s="34"/>
      <c r="E11" s="34"/>
      <c r="F11" s="34"/>
      <c r="G11" s="34"/>
      <c r="H11" s="34"/>
      <c r="I11" s="34"/>
      <c r="J11" s="34"/>
      <c r="K11" s="34"/>
      <c r="L11" s="34"/>
      <c r="M11" s="34"/>
      <c r="N11" s="34"/>
      <c r="O11" s="34"/>
      <c r="P11" s="34"/>
      <c r="Q11" s="132"/>
      <c r="R11" s="34"/>
      <c r="S11" s="34"/>
      <c r="T11" s="34"/>
      <c r="U11" s="34"/>
      <c r="V11" s="34"/>
      <c r="W11" s="34"/>
      <c r="X11" s="34"/>
      <c r="Y11" s="34"/>
      <c r="Z11" s="39"/>
      <c r="AA11" s="39"/>
      <c r="AB11" s="39"/>
      <c r="AC11" s="39"/>
      <c r="AD11" s="39"/>
      <c r="AE11" s="39"/>
      <c r="AF11" s="39"/>
      <c r="AG11" s="39"/>
      <c r="AH11" s="39"/>
      <c r="AI11" s="39"/>
      <c r="AJ11" s="39"/>
      <c r="AK11" s="39"/>
      <c r="AL11" s="39"/>
      <c r="AM11" s="39"/>
      <c r="AN11" s="39"/>
      <c r="AO11" s="39"/>
      <c r="AP11" s="39"/>
      <c r="AQ11" s="39"/>
      <c r="AR11" s="39"/>
      <c r="AS11" s="172"/>
      <c r="AT11" s="172"/>
      <c r="AU11" s="172"/>
      <c r="AV11" s="172"/>
      <c r="AW11" s="172"/>
      <c r="AX11" s="39"/>
      <c r="AY11" s="39"/>
      <c r="AZ11" s="39"/>
      <c r="BA11" s="39"/>
      <c r="BB11" s="39"/>
      <c r="BC11" s="39"/>
    </row>
    <row r="12" spans="1:55" ht="15" customHeight="1" x14ac:dyDescent="0.25">
      <c r="A12" s="249" t="s">
        <v>139</v>
      </c>
      <c r="B12" s="249"/>
      <c r="C12" s="61"/>
      <c r="D12" s="254"/>
      <c r="E12" s="254"/>
      <c r="F12" s="254"/>
      <c r="G12" s="254"/>
      <c r="H12" s="254"/>
      <c r="I12" s="254"/>
      <c r="J12" s="254"/>
      <c r="K12" s="254"/>
      <c r="L12" s="254"/>
      <c r="M12" s="254"/>
      <c r="N12" s="254"/>
      <c r="O12" s="254"/>
      <c r="P12" s="254"/>
      <c r="Q12" s="254"/>
      <c r="R12" s="254"/>
      <c r="S12" s="254"/>
      <c r="T12" s="254"/>
      <c r="U12" s="254"/>
      <c r="V12" s="254"/>
      <c r="W12" s="254"/>
      <c r="X12" s="254"/>
      <c r="Y12" s="254"/>
      <c r="Z12" s="241" t="s">
        <v>140</v>
      </c>
      <c r="AA12" s="241"/>
      <c r="AB12" s="241"/>
      <c r="AC12" s="241"/>
      <c r="AD12" s="241"/>
      <c r="AE12" s="241"/>
      <c r="AF12" s="205" t="s">
        <v>140</v>
      </c>
      <c r="AG12" s="205"/>
      <c r="AH12" s="205"/>
      <c r="AI12" s="205"/>
      <c r="AJ12" s="205"/>
      <c r="AK12" s="205"/>
      <c r="AL12" s="241" t="s">
        <v>140</v>
      </c>
      <c r="AM12" s="241"/>
      <c r="AN12" s="241"/>
      <c r="AO12" s="241"/>
      <c r="AP12" s="241"/>
      <c r="AQ12" s="241"/>
      <c r="AR12" s="235" t="s">
        <v>140</v>
      </c>
      <c r="AS12" s="235"/>
      <c r="AT12" s="235"/>
      <c r="AU12" s="235"/>
      <c r="AV12" s="235"/>
      <c r="AW12" s="235"/>
      <c r="AX12" s="236" t="s">
        <v>140</v>
      </c>
      <c r="AY12" s="236"/>
      <c r="AZ12" s="236"/>
      <c r="BA12" s="236"/>
      <c r="BB12" s="236"/>
      <c r="BC12" s="236"/>
    </row>
    <row r="13" spans="1:55" ht="13.5" x14ac:dyDescent="0.25">
      <c r="A13" s="249"/>
      <c r="B13" s="249"/>
      <c r="C13" s="61"/>
      <c r="D13" s="254"/>
      <c r="E13" s="254"/>
      <c r="F13" s="254"/>
      <c r="G13" s="254"/>
      <c r="H13" s="254"/>
      <c r="I13" s="254"/>
      <c r="J13" s="254"/>
      <c r="K13" s="254"/>
      <c r="L13" s="254"/>
      <c r="M13" s="254"/>
      <c r="N13" s="254"/>
      <c r="O13" s="254"/>
      <c r="P13" s="254"/>
      <c r="Q13" s="254"/>
      <c r="R13" s="254"/>
      <c r="S13" s="254"/>
      <c r="T13" s="254"/>
      <c r="U13" s="254"/>
      <c r="V13" s="254"/>
      <c r="W13" s="254"/>
      <c r="X13" s="254"/>
      <c r="Y13" s="254"/>
      <c r="Z13" s="241" t="s">
        <v>73</v>
      </c>
      <c r="AA13" s="241"/>
      <c r="AB13" s="241"/>
      <c r="AC13" s="241"/>
      <c r="AD13" s="241"/>
      <c r="AE13" s="241"/>
      <c r="AF13" s="205" t="s">
        <v>74</v>
      </c>
      <c r="AG13" s="205"/>
      <c r="AH13" s="205"/>
      <c r="AI13" s="205"/>
      <c r="AJ13" s="205"/>
      <c r="AK13" s="205"/>
      <c r="AL13" s="241" t="s">
        <v>75</v>
      </c>
      <c r="AM13" s="241"/>
      <c r="AN13" s="241"/>
      <c r="AO13" s="241"/>
      <c r="AP13" s="241"/>
      <c r="AQ13" s="241"/>
      <c r="AR13" s="235" t="s">
        <v>76</v>
      </c>
      <c r="AS13" s="235"/>
      <c r="AT13" s="235"/>
      <c r="AU13" s="235"/>
      <c r="AV13" s="235"/>
      <c r="AW13" s="235"/>
      <c r="AX13" s="236" t="s">
        <v>158</v>
      </c>
      <c r="AY13" s="236"/>
      <c r="AZ13" s="236"/>
      <c r="BA13" s="236"/>
      <c r="BB13" s="236"/>
      <c r="BC13" s="236"/>
    </row>
    <row r="14" spans="1:55" ht="15" customHeight="1" x14ac:dyDescent="0.25">
      <c r="A14" s="249"/>
      <c r="B14" s="249"/>
      <c r="C14" s="61"/>
      <c r="D14" s="216" t="s">
        <v>77</v>
      </c>
      <c r="E14" s="216"/>
      <c r="F14" s="216"/>
      <c r="G14" s="216"/>
      <c r="H14" s="216"/>
      <c r="I14" s="216"/>
      <c r="J14" s="216"/>
      <c r="K14" s="216"/>
      <c r="L14" s="216"/>
      <c r="M14" s="216"/>
      <c r="N14" s="216"/>
      <c r="O14" s="216"/>
      <c r="P14" s="216"/>
      <c r="Q14" s="216"/>
      <c r="R14" s="216"/>
      <c r="S14" s="216"/>
      <c r="T14" s="62"/>
      <c r="U14" s="205" t="s">
        <v>101</v>
      </c>
      <c r="V14" s="205"/>
      <c r="W14" s="205"/>
      <c r="X14" s="205"/>
      <c r="Y14" s="205"/>
      <c r="Z14" s="233" t="s">
        <v>78</v>
      </c>
      <c r="AA14" s="233"/>
      <c r="AB14" s="233"/>
      <c r="AC14" s="246" t="s">
        <v>79</v>
      </c>
      <c r="AD14" s="233" t="s">
        <v>80</v>
      </c>
      <c r="AE14" s="233" t="s">
        <v>81</v>
      </c>
      <c r="AF14" s="247" t="s">
        <v>78</v>
      </c>
      <c r="AG14" s="247"/>
      <c r="AH14" s="247"/>
      <c r="AI14" s="247" t="s">
        <v>79</v>
      </c>
      <c r="AJ14" s="247" t="s">
        <v>80</v>
      </c>
      <c r="AK14" s="247" t="s">
        <v>81</v>
      </c>
      <c r="AL14" s="233" t="s">
        <v>78</v>
      </c>
      <c r="AM14" s="233"/>
      <c r="AN14" s="233"/>
      <c r="AO14" s="233" t="s">
        <v>79</v>
      </c>
      <c r="AP14" s="233" t="s">
        <v>80</v>
      </c>
      <c r="AQ14" s="233" t="s">
        <v>81</v>
      </c>
      <c r="AR14" s="238" t="s">
        <v>78</v>
      </c>
      <c r="AS14" s="238"/>
      <c r="AT14" s="238"/>
      <c r="AU14" s="238" t="s">
        <v>79</v>
      </c>
      <c r="AV14" s="238" t="s">
        <v>80</v>
      </c>
      <c r="AW14" s="238" t="s">
        <v>81</v>
      </c>
      <c r="AX14" s="237" t="s">
        <v>78</v>
      </c>
      <c r="AY14" s="237"/>
      <c r="AZ14" s="237"/>
      <c r="BA14" s="237"/>
      <c r="BB14" s="237" t="s">
        <v>79</v>
      </c>
      <c r="BC14" s="237" t="s">
        <v>147</v>
      </c>
    </row>
    <row r="15" spans="1:55" ht="23.25" customHeight="1" x14ac:dyDescent="0.25">
      <c r="A15" s="63" t="s">
        <v>91</v>
      </c>
      <c r="B15" s="63" t="s">
        <v>92</v>
      </c>
      <c r="C15" s="216" t="s">
        <v>234</v>
      </c>
      <c r="D15" s="62" t="s">
        <v>153</v>
      </c>
      <c r="E15" s="62" t="s">
        <v>204</v>
      </c>
      <c r="F15" s="62" t="s">
        <v>152</v>
      </c>
      <c r="G15" s="62" t="s">
        <v>82</v>
      </c>
      <c r="H15" s="62" t="s">
        <v>83</v>
      </c>
      <c r="I15" s="62" t="s">
        <v>84</v>
      </c>
      <c r="J15" s="62" t="s">
        <v>119</v>
      </c>
      <c r="K15" s="62" t="s">
        <v>85</v>
      </c>
      <c r="L15" s="62" t="s">
        <v>154</v>
      </c>
      <c r="M15" s="62" t="s">
        <v>155</v>
      </c>
      <c r="N15" s="62" t="s">
        <v>156</v>
      </c>
      <c r="O15" s="62" t="s">
        <v>157</v>
      </c>
      <c r="P15" s="62" t="s">
        <v>162</v>
      </c>
      <c r="Q15" s="134" t="s">
        <v>86</v>
      </c>
      <c r="R15" s="62" t="s">
        <v>87</v>
      </c>
      <c r="S15" s="62" t="s">
        <v>88</v>
      </c>
      <c r="T15" s="62" t="s">
        <v>108</v>
      </c>
      <c r="U15" s="64" t="s">
        <v>102</v>
      </c>
      <c r="V15" s="64" t="s">
        <v>104</v>
      </c>
      <c r="W15" s="247" t="s">
        <v>105</v>
      </c>
      <c r="X15" s="247"/>
      <c r="Y15" s="64" t="s">
        <v>94</v>
      </c>
      <c r="Z15" s="65" t="s">
        <v>82</v>
      </c>
      <c r="AA15" s="66" t="s">
        <v>89</v>
      </c>
      <c r="AB15" s="66" t="s">
        <v>90</v>
      </c>
      <c r="AC15" s="246"/>
      <c r="AD15" s="233"/>
      <c r="AE15" s="233"/>
      <c r="AF15" s="64" t="s">
        <v>82</v>
      </c>
      <c r="AG15" s="64" t="s">
        <v>89</v>
      </c>
      <c r="AH15" s="64" t="s">
        <v>90</v>
      </c>
      <c r="AI15" s="247"/>
      <c r="AJ15" s="247"/>
      <c r="AK15" s="247"/>
      <c r="AL15" s="66" t="s">
        <v>82</v>
      </c>
      <c r="AM15" s="66" t="s">
        <v>89</v>
      </c>
      <c r="AN15" s="66" t="s">
        <v>90</v>
      </c>
      <c r="AO15" s="233"/>
      <c r="AP15" s="233"/>
      <c r="AQ15" s="233"/>
      <c r="AR15" s="67" t="s">
        <v>82</v>
      </c>
      <c r="AS15" s="174" t="s">
        <v>89</v>
      </c>
      <c r="AT15" s="174" t="s">
        <v>90</v>
      </c>
      <c r="AU15" s="238"/>
      <c r="AV15" s="238"/>
      <c r="AW15" s="238"/>
      <c r="AX15" s="68" t="s">
        <v>82</v>
      </c>
      <c r="AY15" s="68" t="s">
        <v>89</v>
      </c>
      <c r="AZ15" s="68"/>
      <c r="BA15" s="68" t="s">
        <v>90</v>
      </c>
      <c r="BB15" s="237"/>
      <c r="BC15" s="237"/>
    </row>
    <row r="16" spans="1:55" x14ac:dyDescent="0.25">
      <c r="A16" s="63"/>
      <c r="B16" s="69"/>
      <c r="C16" s="216"/>
      <c r="D16" s="62" t="s">
        <v>95</v>
      </c>
      <c r="E16" s="62"/>
      <c r="F16" s="62" t="s">
        <v>95</v>
      </c>
      <c r="G16" s="62" t="s">
        <v>95</v>
      </c>
      <c r="H16" s="62" t="s">
        <v>95</v>
      </c>
      <c r="I16" s="62" t="s">
        <v>95</v>
      </c>
      <c r="J16" s="62" t="s">
        <v>95</v>
      </c>
      <c r="K16" s="62" t="s">
        <v>95</v>
      </c>
      <c r="L16" s="70" t="s">
        <v>95</v>
      </c>
      <c r="M16" s="70" t="s">
        <v>95</v>
      </c>
      <c r="N16" s="70" t="s">
        <v>95</v>
      </c>
      <c r="O16" s="70" t="s">
        <v>95</v>
      </c>
      <c r="P16" s="62" t="s">
        <v>95</v>
      </c>
      <c r="Q16" s="134" t="s">
        <v>95</v>
      </c>
      <c r="R16" s="62" t="s">
        <v>95</v>
      </c>
      <c r="S16" s="62" t="s">
        <v>95</v>
      </c>
      <c r="T16" s="62"/>
      <c r="U16" s="64" t="s">
        <v>103</v>
      </c>
      <c r="V16" s="64" t="s">
        <v>95</v>
      </c>
      <c r="W16" s="64" t="s">
        <v>106</v>
      </c>
      <c r="X16" s="64" t="s">
        <v>107</v>
      </c>
      <c r="Y16" s="64" t="s">
        <v>95</v>
      </c>
      <c r="Z16" s="66" t="s">
        <v>95</v>
      </c>
      <c r="AA16" s="66" t="s">
        <v>95</v>
      </c>
      <c r="AB16" s="66"/>
      <c r="AC16" s="65" t="s">
        <v>95</v>
      </c>
      <c r="AD16" s="66" t="s">
        <v>95</v>
      </c>
      <c r="AE16" s="66" t="s">
        <v>95</v>
      </c>
      <c r="AF16" s="64" t="s">
        <v>95</v>
      </c>
      <c r="AG16" s="64" t="s">
        <v>95</v>
      </c>
      <c r="AH16" s="64" t="s">
        <v>95</v>
      </c>
      <c r="AI16" s="64" t="s">
        <v>95</v>
      </c>
      <c r="AJ16" s="64" t="s">
        <v>95</v>
      </c>
      <c r="AK16" s="64" t="s">
        <v>95</v>
      </c>
      <c r="AL16" s="66" t="s">
        <v>95</v>
      </c>
      <c r="AM16" s="66" t="s">
        <v>95</v>
      </c>
      <c r="AN16" s="66" t="s">
        <v>95</v>
      </c>
      <c r="AO16" s="66"/>
      <c r="AP16" s="66" t="s">
        <v>95</v>
      </c>
      <c r="AQ16" s="66" t="s">
        <v>95</v>
      </c>
      <c r="AR16" s="67" t="s">
        <v>95</v>
      </c>
      <c r="AS16" s="174" t="s">
        <v>95</v>
      </c>
      <c r="AT16" s="174" t="s">
        <v>95</v>
      </c>
      <c r="AU16" s="174" t="s">
        <v>95</v>
      </c>
      <c r="AV16" s="174" t="s">
        <v>95</v>
      </c>
      <c r="AW16" s="174" t="s">
        <v>95</v>
      </c>
      <c r="AX16" s="68" t="s">
        <v>95</v>
      </c>
      <c r="AY16" s="68"/>
      <c r="AZ16" s="68"/>
      <c r="BA16" s="68" t="s">
        <v>95</v>
      </c>
      <c r="BB16" s="68" t="s">
        <v>95</v>
      </c>
      <c r="BC16" s="68" t="s">
        <v>95</v>
      </c>
    </row>
    <row r="17" spans="1:60" ht="64.5" customHeight="1" x14ac:dyDescent="0.25">
      <c r="A17" s="60">
        <v>1</v>
      </c>
      <c r="B17" s="206" t="s">
        <v>163</v>
      </c>
      <c r="C17" s="206" t="s">
        <v>235</v>
      </c>
      <c r="D17" s="71" t="s">
        <v>355</v>
      </c>
      <c r="E17" s="72">
        <v>7.0000000000000007E-2</v>
      </c>
      <c r="F17" s="73" t="s">
        <v>208</v>
      </c>
      <c r="G17" s="74" t="s">
        <v>275</v>
      </c>
      <c r="H17" s="74" t="s">
        <v>356</v>
      </c>
      <c r="I17" s="73">
        <v>8</v>
      </c>
      <c r="J17" s="73" t="s">
        <v>121</v>
      </c>
      <c r="K17" s="73" t="s">
        <v>362</v>
      </c>
      <c r="L17" s="73"/>
      <c r="M17" s="72"/>
      <c r="N17" s="73"/>
      <c r="O17" s="75">
        <v>8</v>
      </c>
      <c r="P17" s="73">
        <f>IF(J17="Constante",AVERAGE(L17,M17,N17,O17),IF(J17="SUMA",(SUM(L17,M17,N17,O17)),IF(J17="creciente",O17,O17)))</f>
        <v>8</v>
      </c>
      <c r="Q17" s="135" t="s">
        <v>128</v>
      </c>
      <c r="R17" s="73" t="s">
        <v>354</v>
      </c>
      <c r="S17" s="73" t="s">
        <v>403</v>
      </c>
      <c r="T17" s="73" t="s">
        <v>145</v>
      </c>
      <c r="U17" s="73"/>
      <c r="V17" s="73"/>
      <c r="W17" s="73"/>
      <c r="X17" s="76"/>
      <c r="Y17" s="77"/>
      <c r="Z17" s="78" t="str">
        <f>G17</f>
        <v>Ejecución plan de acción del CLG</v>
      </c>
      <c r="AA17" s="78">
        <f>L17</f>
        <v>0</v>
      </c>
      <c r="AB17" s="73">
        <v>0</v>
      </c>
      <c r="AC17" s="79">
        <v>1</v>
      </c>
      <c r="AD17" s="80" t="s">
        <v>31</v>
      </c>
      <c r="AE17" s="80" t="s">
        <v>525</v>
      </c>
      <c r="AF17" s="78" t="str">
        <f>G17</f>
        <v>Ejecución plan de acción del CLG</v>
      </c>
      <c r="AG17" s="81">
        <f>M17</f>
        <v>0</v>
      </c>
      <c r="AH17" s="82">
        <v>0</v>
      </c>
      <c r="AI17" s="79">
        <v>1</v>
      </c>
      <c r="AJ17" s="73" t="s">
        <v>27</v>
      </c>
      <c r="AK17" s="73" t="s">
        <v>4</v>
      </c>
      <c r="AL17" s="78" t="str">
        <f>G17</f>
        <v>Ejecución plan de acción del CLG</v>
      </c>
      <c r="AM17" s="82">
        <v>0</v>
      </c>
      <c r="AN17" s="79">
        <v>0</v>
      </c>
      <c r="AO17" s="79">
        <v>0</v>
      </c>
      <c r="AP17" s="73" t="s">
        <v>27</v>
      </c>
      <c r="AQ17" s="73" t="s">
        <v>4</v>
      </c>
      <c r="AR17" s="78" t="str">
        <f>G17</f>
        <v>Ejecución plan de acción del CLG</v>
      </c>
      <c r="AS17" s="175">
        <f>O17</f>
        <v>8</v>
      </c>
      <c r="AT17" s="176"/>
      <c r="AU17" s="177">
        <f>(AT17/AS17)</f>
        <v>0</v>
      </c>
      <c r="AV17" s="178"/>
      <c r="AW17" s="179"/>
      <c r="AX17" s="78" t="str">
        <f>G17</f>
        <v>Ejecución plan de acción del CLG</v>
      </c>
      <c r="AY17" s="78">
        <f>P17</f>
        <v>8</v>
      </c>
      <c r="AZ17" s="78">
        <v>7.7</v>
      </c>
      <c r="BA17" s="79">
        <f>+AZ17/AY17</f>
        <v>0.96250000000000002</v>
      </c>
      <c r="BB17" s="79">
        <f t="shared" ref="BB17:BB72" si="0">(BA17/AZ17)</f>
        <v>0.125</v>
      </c>
      <c r="BC17" s="83"/>
      <c r="BD17" s="45">
        <f>+BA17*E17</f>
        <v>6.7375000000000004E-2</v>
      </c>
    </row>
    <row r="18" spans="1:60" ht="56.25" customHeight="1" x14ac:dyDescent="0.25">
      <c r="A18" s="60">
        <v>2</v>
      </c>
      <c r="B18" s="206"/>
      <c r="C18" s="206"/>
      <c r="D18" s="71" t="s">
        <v>247</v>
      </c>
      <c r="E18" s="86">
        <v>7.0000000000000007E-2</v>
      </c>
      <c r="F18" s="73" t="s">
        <v>208</v>
      </c>
      <c r="G18" s="74" t="s">
        <v>277</v>
      </c>
      <c r="H18" s="74" t="s">
        <v>278</v>
      </c>
      <c r="I18" s="73">
        <v>1</v>
      </c>
      <c r="J18" s="73" t="s">
        <v>121</v>
      </c>
      <c r="K18" s="73" t="s">
        <v>357</v>
      </c>
      <c r="L18" s="87"/>
      <c r="M18" s="87">
        <v>1</v>
      </c>
      <c r="N18" s="87"/>
      <c r="O18" s="87">
        <v>0</v>
      </c>
      <c r="P18" s="73">
        <f>IF(J18="Constante",AVERAGE(L18,M18,N18,O18),IF(J18="SUMA",(SUM(L18,M18,N18,O18)),IF(J18="creciente",O18,O18)))</f>
        <v>1</v>
      </c>
      <c r="Q18" s="135" t="s">
        <v>128</v>
      </c>
      <c r="R18" s="73" t="s">
        <v>405</v>
      </c>
      <c r="S18" s="73" t="s">
        <v>403</v>
      </c>
      <c r="T18" s="73" t="s">
        <v>145</v>
      </c>
      <c r="U18" s="73"/>
      <c r="V18" s="73"/>
      <c r="W18" s="73"/>
      <c r="X18" s="76"/>
      <c r="Y18" s="77"/>
      <c r="Z18" s="78" t="str">
        <f t="shared" ref="Z18:Z72" si="1">G18</f>
        <v>Ejercicios de Dialogo Social en lo Local</v>
      </c>
      <c r="AA18" s="78">
        <f t="shared" ref="AA18:AA72" si="2">L18</f>
        <v>0</v>
      </c>
      <c r="AB18" s="73">
        <v>0</v>
      </c>
      <c r="AC18" s="79">
        <v>1</v>
      </c>
      <c r="AD18" s="80" t="s">
        <v>524</v>
      </c>
      <c r="AE18" s="80" t="s">
        <v>525</v>
      </c>
      <c r="AF18" s="78" t="str">
        <f t="shared" ref="AF18:AF72" si="3">G18</f>
        <v>Ejercicios de Dialogo Social en lo Local</v>
      </c>
      <c r="AG18" s="81">
        <f t="shared" ref="AG18:AG72" si="4">M18</f>
        <v>1</v>
      </c>
      <c r="AH18" s="81">
        <v>1</v>
      </c>
      <c r="AI18" s="79">
        <f t="shared" ref="AI18:AI72" si="5">(AH18/AG18)</f>
        <v>1</v>
      </c>
      <c r="AJ18" s="73" t="s">
        <v>482</v>
      </c>
      <c r="AK18" s="73" t="s">
        <v>405</v>
      </c>
      <c r="AL18" s="78" t="str">
        <f t="shared" ref="AL18:AL72" si="6">G18</f>
        <v>Ejercicios de Dialogo Social en lo Local</v>
      </c>
      <c r="AM18" s="78">
        <f t="shared" ref="AM18:AM72" si="7">N18</f>
        <v>0</v>
      </c>
      <c r="AN18" s="73">
        <v>0</v>
      </c>
      <c r="AO18" s="79">
        <v>0</v>
      </c>
      <c r="AP18" s="79" t="s">
        <v>524</v>
      </c>
      <c r="AQ18" s="73" t="s">
        <v>525</v>
      </c>
      <c r="AR18" s="78" t="str">
        <f t="shared" ref="AR18:AR72" si="8">G18</f>
        <v>Ejercicios de Dialogo Social en lo Local</v>
      </c>
      <c r="AS18" s="175">
        <f>O18</f>
        <v>0</v>
      </c>
      <c r="AT18" s="180"/>
      <c r="AU18" s="177">
        <f>IF(AS18=0,0,(AT18/AS18))</f>
        <v>0</v>
      </c>
      <c r="AV18" s="79" t="s">
        <v>524</v>
      </c>
      <c r="AW18" s="73" t="s">
        <v>525</v>
      </c>
      <c r="AX18" s="78" t="str">
        <f t="shared" ref="AX18:AX72" si="9">G18</f>
        <v>Ejercicios de Dialogo Social en lo Local</v>
      </c>
      <c r="AY18" s="78">
        <f t="shared" ref="AY18:AY72" si="10">P18</f>
        <v>1</v>
      </c>
      <c r="AZ18" s="78">
        <f t="shared" ref="AZ18:AZ72" si="11">IF(J18="Constante",AVERAGE(AB18,AH18,AN18,AT18),IF(J18="SUMA",(SUM(AB18,AH18,AN18,AT18)),IF(J18="creciente",AN18,AN18)))</f>
        <v>1</v>
      </c>
      <c r="BA18" s="79">
        <f t="shared" ref="BA18:BA72" si="12">+AZ18/AY18</f>
        <v>1</v>
      </c>
      <c r="BB18" s="79">
        <f t="shared" si="0"/>
        <v>1</v>
      </c>
      <c r="BC18" s="83"/>
      <c r="BD18" s="45">
        <f t="shared" ref="BD18:BD19" si="13">+BA18*E18</f>
        <v>7.0000000000000007E-2</v>
      </c>
    </row>
    <row r="19" spans="1:60" ht="36.75" customHeight="1" x14ac:dyDescent="0.25">
      <c r="A19" s="60">
        <v>3</v>
      </c>
      <c r="B19" s="206"/>
      <c r="C19" s="206"/>
      <c r="D19" s="88" t="s">
        <v>248</v>
      </c>
      <c r="E19" s="72">
        <v>0.04</v>
      </c>
      <c r="F19" s="73" t="s">
        <v>208</v>
      </c>
      <c r="G19" s="59" t="s">
        <v>276</v>
      </c>
      <c r="H19" s="59" t="s">
        <v>284</v>
      </c>
      <c r="I19" s="72">
        <v>0.15</v>
      </c>
      <c r="J19" s="73" t="s">
        <v>358</v>
      </c>
      <c r="K19" s="73" t="s">
        <v>361</v>
      </c>
      <c r="L19" s="72"/>
      <c r="M19" s="89">
        <v>0.01</v>
      </c>
      <c r="N19" s="89">
        <v>0.04</v>
      </c>
      <c r="O19" s="72">
        <v>0.15</v>
      </c>
      <c r="P19" s="82">
        <f>IF(J19="Constante",AVERAGE(L19,M19,N19,O19),IF(J19="SUMA",(SUM(L19,M19,N19,O19)),IF(J19="creciente",O19,O19)))</f>
        <v>0.15</v>
      </c>
      <c r="Q19" s="135" t="s">
        <v>128</v>
      </c>
      <c r="R19" s="73" t="s">
        <v>406</v>
      </c>
      <c r="S19" s="73" t="s">
        <v>432</v>
      </c>
      <c r="T19" s="73" t="s">
        <v>145</v>
      </c>
      <c r="U19" s="73"/>
      <c r="V19" s="73"/>
      <c r="W19" s="73"/>
      <c r="X19" s="76"/>
      <c r="Y19" s="77"/>
      <c r="Z19" s="78" t="str">
        <f t="shared" si="1"/>
        <v>Avance del cumplimiento físico logrado en el plan de desarrollo</v>
      </c>
      <c r="AA19" s="78">
        <f t="shared" si="2"/>
        <v>0</v>
      </c>
      <c r="AB19" s="73">
        <v>0</v>
      </c>
      <c r="AC19" s="79">
        <v>1</v>
      </c>
      <c r="AD19" s="80" t="s">
        <v>493</v>
      </c>
      <c r="AE19" s="80" t="s">
        <v>525</v>
      </c>
      <c r="AF19" s="78" t="str">
        <f t="shared" si="3"/>
        <v>Avance del cumplimiento físico logrado en el plan de desarrollo</v>
      </c>
      <c r="AG19" s="81">
        <f t="shared" si="4"/>
        <v>0.01</v>
      </c>
      <c r="AH19" s="82">
        <v>0</v>
      </c>
      <c r="AI19" s="79">
        <f t="shared" si="5"/>
        <v>0</v>
      </c>
      <c r="AJ19" s="73" t="s">
        <v>551</v>
      </c>
      <c r="AK19" s="73" t="s">
        <v>556</v>
      </c>
      <c r="AL19" s="78" t="str">
        <f t="shared" si="6"/>
        <v>Avance del cumplimiento físico logrado en el plan de desarrollo</v>
      </c>
      <c r="AM19" s="78">
        <f t="shared" si="7"/>
        <v>0.04</v>
      </c>
      <c r="AN19" s="73">
        <v>7.9000000000000001E-2</v>
      </c>
      <c r="AO19" s="79">
        <f t="shared" ref="AO19:AO72" si="14">(AN19/AM19)</f>
        <v>1.9750000000000001</v>
      </c>
      <c r="AP19" s="153" t="s">
        <v>571</v>
      </c>
      <c r="AQ19" s="153" t="s">
        <v>590</v>
      </c>
      <c r="AR19" s="78" t="str">
        <f t="shared" si="8"/>
        <v>Avance del cumplimiento físico logrado en el plan de desarrollo</v>
      </c>
      <c r="AS19" s="189">
        <f>O19</f>
        <v>0.15</v>
      </c>
      <c r="AT19" s="180">
        <v>7.9000000000000001E-2</v>
      </c>
      <c r="AU19" s="177">
        <f t="shared" ref="AU19:AU72" si="15">(AT19/AS19)</f>
        <v>0.52666666666666673</v>
      </c>
      <c r="AV19" s="153" t="s">
        <v>571</v>
      </c>
      <c r="AW19" s="153" t="s">
        <v>590</v>
      </c>
      <c r="AX19" s="78" t="str">
        <f t="shared" si="9"/>
        <v>Avance del cumplimiento físico logrado en el plan de desarrollo</v>
      </c>
      <c r="AY19" s="78">
        <f t="shared" si="10"/>
        <v>0.15</v>
      </c>
      <c r="AZ19" s="78">
        <f t="shared" si="11"/>
        <v>7.9000000000000001E-2</v>
      </c>
      <c r="BA19" s="79">
        <f t="shared" si="12"/>
        <v>0.52666666666666673</v>
      </c>
      <c r="BB19" s="79">
        <f t="shared" si="0"/>
        <v>6.666666666666667</v>
      </c>
      <c r="BC19" s="83"/>
      <c r="BD19" s="45">
        <f t="shared" si="13"/>
        <v>2.1066666666666671E-2</v>
      </c>
      <c r="BF19" s="45">
        <v>15.84</v>
      </c>
      <c r="BG19" s="45">
        <v>18</v>
      </c>
      <c r="BH19" s="45">
        <f>+BF19/BG19</f>
        <v>0.88</v>
      </c>
    </row>
    <row r="20" spans="1:60" ht="23.25" customHeight="1" x14ac:dyDescent="0.25">
      <c r="A20" s="60"/>
      <c r="B20" s="206"/>
      <c r="C20" s="206"/>
      <c r="D20" s="90" t="s">
        <v>243</v>
      </c>
      <c r="E20" s="72">
        <v>0.18</v>
      </c>
      <c r="F20" s="73"/>
      <c r="G20" s="59"/>
      <c r="H20" s="80"/>
      <c r="I20" s="73"/>
      <c r="J20" s="73"/>
      <c r="K20" s="73"/>
      <c r="L20" s="72"/>
      <c r="M20" s="72"/>
      <c r="N20" s="72"/>
      <c r="O20" s="72"/>
      <c r="P20" s="73"/>
      <c r="Q20" s="135"/>
      <c r="R20" s="73"/>
      <c r="S20" s="73"/>
      <c r="T20" s="73"/>
      <c r="U20" s="73"/>
      <c r="V20" s="73"/>
      <c r="W20" s="73"/>
      <c r="X20" s="76"/>
      <c r="Y20" s="77"/>
      <c r="Z20" s="78"/>
      <c r="AA20" s="78"/>
      <c r="AB20" s="73"/>
      <c r="AC20" s="79"/>
      <c r="AD20" s="80"/>
      <c r="AE20" s="80"/>
      <c r="AF20" s="78"/>
      <c r="AG20" s="81"/>
      <c r="AH20" s="82"/>
      <c r="AI20" s="79"/>
      <c r="AJ20" s="73"/>
      <c r="AK20" s="73"/>
      <c r="AL20" s="78"/>
      <c r="AM20" s="78"/>
      <c r="AN20" s="73"/>
      <c r="AO20" s="79"/>
      <c r="AP20" s="73"/>
      <c r="AQ20" s="73"/>
      <c r="AR20" s="78"/>
      <c r="AS20" s="176"/>
      <c r="AT20" s="180"/>
      <c r="AU20" s="177"/>
      <c r="AV20" s="178"/>
      <c r="AW20" s="179"/>
      <c r="AX20" s="78"/>
      <c r="AY20" s="78"/>
      <c r="AZ20" s="78">
        <f>IF(J20="Constante",AVERAGE(AB20,AH20,AN20,AT20),IF(J20="SUMA",(SUM(AB20,AH20,AN20,AT20)),IF(J20="creciente",AT20,AT20)))</f>
        <v>0</v>
      </c>
      <c r="BA20" s="84"/>
      <c r="BB20" s="85"/>
      <c r="BC20" s="83"/>
    </row>
    <row r="21" spans="1:60" ht="30" customHeight="1" x14ac:dyDescent="0.25">
      <c r="A21" s="60">
        <v>4</v>
      </c>
      <c r="B21" s="206"/>
      <c r="C21" s="207" t="s">
        <v>236</v>
      </c>
      <c r="D21" s="91" t="s">
        <v>193</v>
      </c>
      <c r="E21" s="84">
        <v>0.03</v>
      </c>
      <c r="F21" s="73" t="s">
        <v>208</v>
      </c>
      <c r="G21" s="74" t="s">
        <v>285</v>
      </c>
      <c r="H21" s="80" t="s">
        <v>286</v>
      </c>
      <c r="I21" s="72">
        <v>0.35</v>
      </c>
      <c r="J21" s="73" t="s">
        <v>123</v>
      </c>
      <c r="K21" s="73" t="s">
        <v>360</v>
      </c>
      <c r="L21" s="80"/>
      <c r="M21" s="80"/>
      <c r="N21" s="92">
        <v>0.15</v>
      </c>
      <c r="O21" s="72">
        <v>0.35</v>
      </c>
      <c r="P21" s="82">
        <f t="shared" ref="P21:P72" si="16">IF(J21="Constante",AVERAGE(L21,M21,N21,O21),IF(J21="SUMA",(SUM(L21,M21,N21,O21)),IF(J21="creciente",O21,O21)))</f>
        <v>0.35</v>
      </c>
      <c r="Q21" s="135" t="s">
        <v>128</v>
      </c>
      <c r="R21" s="73" t="s">
        <v>407</v>
      </c>
      <c r="S21" s="73" t="s">
        <v>404</v>
      </c>
      <c r="T21" s="73" t="s">
        <v>145</v>
      </c>
      <c r="U21" s="73"/>
      <c r="V21" s="73"/>
      <c r="W21" s="73"/>
      <c r="X21" s="76"/>
      <c r="Y21" s="77"/>
      <c r="Z21" s="78" t="str">
        <f t="shared" si="1"/>
        <v>Implementaciòn del plan de intervenmciòn local</v>
      </c>
      <c r="AA21" s="78">
        <f t="shared" si="2"/>
        <v>0</v>
      </c>
      <c r="AB21" s="73">
        <v>0</v>
      </c>
      <c r="AC21" s="79">
        <v>1</v>
      </c>
      <c r="AD21" s="80" t="s">
        <v>527</v>
      </c>
      <c r="AE21" s="80" t="s">
        <v>526</v>
      </c>
      <c r="AF21" s="78" t="str">
        <f t="shared" si="3"/>
        <v>Implementaciòn del plan de intervenmciòn local</v>
      </c>
      <c r="AG21" s="81">
        <f t="shared" si="4"/>
        <v>0</v>
      </c>
      <c r="AH21" s="82">
        <v>0.31154999999999999</v>
      </c>
      <c r="AI21" s="79">
        <v>1</v>
      </c>
      <c r="AJ21" s="73" t="s">
        <v>552</v>
      </c>
      <c r="AK21" s="73" t="s">
        <v>553</v>
      </c>
      <c r="AL21" s="78" t="str">
        <f t="shared" si="6"/>
        <v>Implementaciòn del plan de intervenmciòn local</v>
      </c>
      <c r="AM21" s="78">
        <f t="shared" si="7"/>
        <v>0.15</v>
      </c>
      <c r="AN21" s="72">
        <v>0.33</v>
      </c>
      <c r="AO21" s="79">
        <f t="shared" si="14"/>
        <v>2.2000000000000002</v>
      </c>
      <c r="AP21" s="73" t="s">
        <v>52</v>
      </c>
      <c r="AQ21" s="73" t="s">
        <v>53</v>
      </c>
      <c r="AR21" s="78" t="str">
        <f t="shared" si="8"/>
        <v>Implementaciòn del plan de intervenmciòn local</v>
      </c>
      <c r="AS21" s="189">
        <f t="shared" ref="AS21:AS26" si="17">O21</f>
        <v>0.35</v>
      </c>
      <c r="AT21" s="180">
        <v>0.35</v>
      </c>
      <c r="AU21" s="177">
        <f t="shared" si="15"/>
        <v>1</v>
      </c>
      <c r="AV21" s="193" t="s">
        <v>641</v>
      </c>
      <c r="AW21" s="194"/>
      <c r="AX21" s="78" t="str">
        <f t="shared" si="9"/>
        <v>Implementaciòn del plan de intervenmciòn local</v>
      </c>
      <c r="AY21" s="78">
        <f t="shared" si="10"/>
        <v>0.35</v>
      </c>
      <c r="AZ21" s="78">
        <v>0.35</v>
      </c>
      <c r="BA21" s="79">
        <f t="shared" si="12"/>
        <v>1</v>
      </c>
      <c r="BB21" s="79">
        <f t="shared" si="0"/>
        <v>2.8571428571428572</v>
      </c>
      <c r="BC21" s="83"/>
      <c r="BD21" s="45">
        <f>+BA21*E21</f>
        <v>0.03</v>
      </c>
    </row>
    <row r="22" spans="1:60" ht="39.75" customHeight="1" x14ac:dyDescent="0.25">
      <c r="A22" s="60">
        <v>5</v>
      </c>
      <c r="B22" s="206"/>
      <c r="C22" s="208"/>
      <c r="D22" s="91" t="s">
        <v>523</v>
      </c>
      <c r="E22" s="84">
        <v>0.03</v>
      </c>
      <c r="F22" s="73" t="s">
        <v>207</v>
      </c>
      <c r="G22" s="74" t="s">
        <v>305</v>
      </c>
      <c r="H22" s="80" t="s">
        <v>287</v>
      </c>
      <c r="I22" s="73"/>
      <c r="J22" s="73" t="s">
        <v>121</v>
      </c>
      <c r="K22" s="73" t="s">
        <v>549</v>
      </c>
      <c r="L22" s="75">
        <v>1</v>
      </c>
      <c r="M22" s="75">
        <v>0</v>
      </c>
      <c r="N22" s="75">
        <v>0</v>
      </c>
      <c r="O22" s="75">
        <v>0</v>
      </c>
      <c r="P22" s="73">
        <f t="shared" si="16"/>
        <v>1</v>
      </c>
      <c r="Q22" s="135" t="s">
        <v>128</v>
      </c>
      <c r="R22" s="73" t="s">
        <v>483</v>
      </c>
      <c r="S22" s="73" t="s">
        <v>404</v>
      </c>
      <c r="T22" s="73" t="s">
        <v>145</v>
      </c>
      <c r="U22" s="73"/>
      <c r="V22" s="73"/>
      <c r="W22" s="73"/>
      <c r="X22" s="76"/>
      <c r="Y22" s="77"/>
      <c r="Z22" s="78" t="str">
        <f t="shared" si="1"/>
        <v>Lineas de acción de DDHH incrementadas</v>
      </c>
      <c r="AA22" s="78">
        <f t="shared" si="2"/>
        <v>1</v>
      </c>
      <c r="AB22" s="73">
        <v>1</v>
      </c>
      <c r="AC22" s="79">
        <f>(AB22/AA22)</f>
        <v>1</v>
      </c>
      <c r="AD22" s="80" t="s">
        <v>484</v>
      </c>
      <c r="AE22" s="80" t="s">
        <v>485</v>
      </c>
      <c r="AF22" s="78" t="str">
        <f t="shared" si="3"/>
        <v>Lineas de acción de DDHH incrementadas</v>
      </c>
      <c r="AG22" s="81">
        <f t="shared" si="4"/>
        <v>0</v>
      </c>
      <c r="AH22" s="82">
        <v>0</v>
      </c>
      <c r="AI22" s="79">
        <v>1</v>
      </c>
      <c r="AJ22" s="73" t="s">
        <v>28</v>
      </c>
      <c r="AK22" s="73" t="s">
        <v>485</v>
      </c>
      <c r="AL22" s="78" t="str">
        <f t="shared" si="6"/>
        <v>Lineas de acción de DDHH incrementadas</v>
      </c>
      <c r="AM22" s="78">
        <f t="shared" si="7"/>
        <v>0</v>
      </c>
      <c r="AN22" s="72">
        <v>0</v>
      </c>
      <c r="AO22" s="79">
        <v>1</v>
      </c>
      <c r="AP22" s="153" t="s">
        <v>572</v>
      </c>
      <c r="AQ22" s="153" t="s">
        <v>573</v>
      </c>
      <c r="AR22" s="78" t="str">
        <f t="shared" si="8"/>
        <v>Lineas de acción de DDHH incrementadas</v>
      </c>
      <c r="AS22" s="175">
        <f t="shared" si="17"/>
        <v>0</v>
      </c>
      <c r="AT22" s="180"/>
      <c r="AU22" s="177" t="e">
        <f t="shared" si="15"/>
        <v>#DIV/0!</v>
      </c>
      <c r="AV22" s="153" t="s">
        <v>572</v>
      </c>
      <c r="AW22" s="153" t="s">
        <v>573</v>
      </c>
      <c r="AX22" s="78" t="str">
        <f t="shared" si="9"/>
        <v>Lineas de acción de DDHH incrementadas</v>
      </c>
      <c r="AY22" s="78">
        <f t="shared" si="10"/>
        <v>1</v>
      </c>
      <c r="AZ22" s="78">
        <f t="shared" si="11"/>
        <v>1</v>
      </c>
      <c r="BA22" s="79">
        <f t="shared" si="12"/>
        <v>1</v>
      </c>
      <c r="BB22" s="79">
        <f t="shared" si="0"/>
        <v>1</v>
      </c>
      <c r="BC22" s="83"/>
      <c r="BD22" s="45">
        <f>+BA22*E22</f>
        <v>0.03</v>
      </c>
    </row>
    <row r="23" spans="1:60" ht="25.5" customHeight="1" x14ac:dyDescent="0.25">
      <c r="A23" s="60"/>
      <c r="B23" s="206"/>
      <c r="C23" s="208"/>
      <c r="D23" s="93" t="s">
        <v>243</v>
      </c>
      <c r="E23" s="94">
        <v>0.06</v>
      </c>
      <c r="F23" s="73"/>
      <c r="G23" s="74"/>
      <c r="H23" s="80"/>
      <c r="I23" s="73"/>
      <c r="J23" s="73"/>
      <c r="K23" s="73"/>
      <c r="L23" s="80"/>
      <c r="M23" s="80"/>
      <c r="N23" s="80"/>
      <c r="O23" s="72"/>
      <c r="P23" s="73"/>
      <c r="Q23" s="135"/>
      <c r="R23" s="73"/>
      <c r="S23" s="73"/>
      <c r="T23" s="73"/>
      <c r="U23" s="73"/>
      <c r="V23" s="73"/>
      <c r="W23" s="73"/>
      <c r="X23" s="76"/>
      <c r="Y23" s="77"/>
      <c r="Z23" s="78"/>
      <c r="AA23" s="78"/>
      <c r="AB23" s="73"/>
      <c r="AC23" s="79"/>
      <c r="AD23" s="80"/>
      <c r="AE23" s="80"/>
      <c r="AF23" s="78"/>
      <c r="AG23" s="81"/>
      <c r="AH23" s="82"/>
      <c r="AI23" s="79"/>
      <c r="AJ23" s="73"/>
      <c r="AK23" s="73"/>
      <c r="AL23" s="78"/>
      <c r="AM23" s="78"/>
      <c r="AN23" s="73"/>
      <c r="AO23" s="79"/>
      <c r="AP23" s="73"/>
      <c r="AQ23" s="73"/>
      <c r="AR23" s="78"/>
      <c r="AS23" s="175">
        <f t="shared" si="17"/>
        <v>0</v>
      </c>
      <c r="AT23" s="180"/>
      <c r="AU23" s="177"/>
      <c r="AV23" s="178"/>
      <c r="AW23" s="179"/>
      <c r="AX23" s="78"/>
      <c r="AY23" s="78"/>
      <c r="AZ23" s="78">
        <f>IF(J23="Constante",AVERAGE(AB23,AH23,AN23,AT23),IF(J23="SUMA",(SUM(AB23,AH23,AN23,AT23)),IF(J23="creciente",AT23,AT23)))</f>
        <v>0</v>
      </c>
      <c r="BA23" s="84"/>
      <c r="BB23" s="85"/>
      <c r="BC23" s="83"/>
      <c r="BD23" s="45">
        <f>SUM(BD21:BD22)</f>
        <v>0.06</v>
      </c>
      <c r="BF23" s="45">
        <f>+BD23/E23</f>
        <v>1</v>
      </c>
    </row>
    <row r="24" spans="1:60" ht="83.25" customHeight="1" x14ac:dyDescent="0.25">
      <c r="A24" s="60">
        <v>6</v>
      </c>
      <c r="B24" s="206"/>
      <c r="C24" s="208" t="s">
        <v>237</v>
      </c>
      <c r="D24" s="95" t="s">
        <v>194</v>
      </c>
      <c r="E24" s="84">
        <v>0.01</v>
      </c>
      <c r="F24" s="73" t="s">
        <v>207</v>
      </c>
      <c r="G24" s="74" t="s">
        <v>288</v>
      </c>
      <c r="H24" s="80" t="s">
        <v>289</v>
      </c>
      <c r="I24" s="73">
        <v>1</v>
      </c>
      <c r="J24" s="73" t="s">
        <v>121</v>
      </c>
      <c r="K24" s="73" t="s">
        <v>359</v>
      </c>
      <c r="L24" s="80"/>
      <c r="M24" s="80">
        <v>1</v>
      </c>
      <c r="N24" s="80"/>
      <c r="O24" s="72"/>
      <c r="P24" s="73">
        <f t="shared" si="16"/>
        <v>1</v>
      </c>
      <c r="Q24" s="135" t="s">
        <v>128</v>
      </c>
      <c r="R24" s="73" t="s">
        <v>408</v>
      </c>
      <c r="S24" s="73" t="s">
        <v>409</v>
      </c>
      <c r="T24" s="73" t="s">
        <v>145</v>
      </c>
      <c r="U24" s="73"/>
      <c r="V24" s="73"/>
      <c r="W24" s="73"/>
      <c r="X24" s="76"/>
      <c r="Y24" s="77"/>
      <c r="Z24" s="78" t="str">
        <f t="shared" si="1"/>
        <v>Mecanismos de respuesta oportuna</v>
      </c>
      <c r="AA24" s="78">
        <f t="shared" si="2"/>
        <v>0</v>
      </c>
      <c r="AB24" s="73">
        <v>0</v>
      </c>
      <c r="AC24" s="79">
        <v>1</v>
      </c>
      <c r="AD24" s="80" t="s">
        <v>524</v>
      </c>
      <c r="AE24" s="80" t="s">
        <v>525</v>
      </c>
      <c r="AF24" s="78" t="str">
        <f t="shared" si="3"/>
        <v>Mecanismos de respuesta oportuna</v>
      </c>
      <c r="AG24" s="81">
        <f t="shared" si="4"/>
        <v>1</v>
      </c>
      <c r="AH24" s="81">
        <v>1</v>
      </c>
      <c r="AI24" s="79">
        <f t="shared" si="5"/>
        <v>1</v>
      </c>
      <c r="AJ24" s="73" t="s">
        <v>554</v>
      </c>
      <c r="AK24" s="73" t="s">
        <v>555</v>
      </c>
      <c r="AL24" s="78" t="str">
        <f t="shared" si="6"/>
        <v>Mecanismos de respuesta oportuna</v>
      </c>
      <c r="AM24" s="78">
        <f t="shared" si="7"/>
        <v>0</v>
      </c>
      <c r="AN24" s="73">
        <v>0</v>
      </c>
      <c r="AO24" s="79">
        <v>1</v>
      </c>
      <c r="AP24" s="80" t="s">
        <v>67</v>
      </c>
      <c r="AQ24" s="154" t="s">
        <v>574</v>
      </c>
      <c r="AR24" s="78" t="str">
        <f t="shared" si="8"/>
        <v>Mecanismos de respuesta oportuna</v>
      </c>
      <c r="AS24" s="175">
        <f t="shared" si="17"/>
        <v>0</v>
      </c>
      <c r="AT24" s="180"/>
      <c r="AU24" s="177">
        <v>1</v>
      </c>
      <c r="AV24" s="178"/>
      <c r="AW24" s="179"/>
      <c r="AX24" s="78" t="str">
        <f t="shared" si="9"/>
        <v>Mecanismos de respuesta oportuna</v>
      </c>
      <c r="AY24" s="78">
        <f t="shared" si="10"/>
        <v>1</v>
      </c>
      <c r="AZ24" s="78">
        <f t="shared" si="11"/>
        <v>1</v>
      </c>
      <c r="BA24" s="79">
        <f t="shared" si="12"/>
        <v>1</v>
      </c>
      <c r="BB24" s="79">
        <f t="shared" si="0"/>
        <v>1</v>
      </c>
      <c r="BC24" s="83"/>
      <c r="BD24" s="45">
        <f>+BA24*E24</f>
        <v>0.01</v>
      </c>
    </row>
    <row r="25" spans="1:60" ht="78" customHeight="1" x14ac:dyDescent="0.25">
      <c r="A25" s="60">
        <v>7</v>
      </c>
      <c r="B25" s="206"/>
      <c r="C25" s="208"/>
      <c r="D25" s="95" t="s">
        <v>195</v>
      </c>
      <c r="E25" s="84">
        <v>0.01</v>
      </c>
      <c r="F25" s="73" t="s">
        <v>208</v>
      </c>
      <c r="G25" s="74" t="s">
        <v>290</v>
      </c>
      <c r="H25" s="80" t="s">
        <v>363</v>
      </c>
      <c r="I25" s="92">
        <v>1</v>
      </c>
      <c r="J25" s="73" t="s">
        <v>122</v>
      </c>
      <c r="K25" s="73" t="s">
        <v>364</v>
      </c>
      <c r="L25" s="92">
        <v>1</v>
      </c>
      <c r="M25" s="92">
        <v>1</v>
      </c>
      <c r="N25" s="92">
        <v>1</v>
      </c>
      <c r="O25" s="92">
        <v>1</v>
      </c>
      <c r="P25" s="82">
        <f t="shared" si="16"/>
        <v>1</v>
      </c>
      <c r="Q25" s="135" t="s">
        <v>128</v>
      </c>
      <c r="R25" s="73" t="s">
        <v>411</v>
      </c>
      <c r="S25" s="73" t="s">
        <v>410</v>
      </c>
      <c r="T25" s="73" t="s">
        <v>145</v>
      </c>
      <c r="U25" s="73"/>
      <c r="V25" s="73"/>
      <c r="W25" s="73"/>
      <c r="X25" s="76"/>
      <c r="Y25" s="77"/>
      <c r="Z25" s="78" t="str">
        <f t="shared" si="1"/>
        <v>Participación en convocatorias de la dirección de relaciones políticas</v>
      </c>
      <c r="AA25" s="78">
        <f t="shared" si="2"/>
        <v>1</v>
      </c>
      <c r="AB25" s="73">
        <v>1</v>
      </c>
      <c r="AC25" s="79">
        <f>(AB25/AA25)</f>
        <v>1</v>
      </c>
      <c r="AD25" s="80" t="s">
        <v>486</v>
      </c>
      <c r="AE25" s="80" t="s">
        <v>525</v>
      </c>
      <c r="AF25" s="78" t="str">
        <f t="shared" si="3"/>
        <v>Participación en convocatorias de la dirección de relaciones políticas</v>
      </c>
      <c r="AG25" s="81">
        <v>1</v>
      </c>
      <c r="AH25" s="73">
        <v>1</v>
      </c>
      <c r="AI25" s="79">
        <v>1</v>
      </c>
      <c r="AJ25" s="80" t="s">
        <v>486</v>
      </c>
      <c r="AK25" s="80" t="s">
        <v>525</v>
      </c>
      <c r="AL25" s="78" t="str">
        <f t="shared" si="6"/>
        <v>Participación en convocatorias de la dirección de relaciones políticas</v>
      </c>
      <c r="AM25" s="78">
        <f t="shared" si="7"/>
        <v>1</v>
      </c>
      <c r="AN25" s="73">
        <v>1</v>
      </c>
      <c r="AO25" s="79">
        <v>1</v>
      </c>
      <c r="AP25" s="80" t="s">
        <v>486</v>
      </c>
      <c r="AQ25" s="80" t="s">
        <v>525</v>
      </c>
      <c r="AR25" s="78" t="str">
        <f t="shared" si="8"/>
        <v>Participación en convocatorias de la dirección de relaciones políticas</v>
      </c>
      <c r="AS25" s="175">
        <f t="shared" si="17"/>
        <v>1</v>
      </c>
      <c r="AT25" s="180">
        <v>1</v>
      </c>
      <c r="AU25" s="177">
        <f t="shared" si="15"/>
        <v>1</v>
      </c>
      <c r="AV25" s="190" t="s">
        <v>637</v>
      </c>
      <c r="AW25" s="179"/>
      <c r="AX25" s="78" t="str">
        <f t="shared" si="9"/>
        <v>Participación en convocatorias de la dirección de relaciones políticas</v>
      </c>
      <c r="AY25" s="78">
        <f t="shared" si="10"/>
        <v>1</v>
      </c>
      <c r="AZ25" s="78">
        <f t="shared" si="11"/>
        <v>1</v>
      </c>
      <c r="BA25" s="79">
        <f t="shared" si="12"/>
        <v>1</v>
      </c>
      <c r="BB25" s="79">
        <f t="shared" si="0"/>
        <v>1</v>
      </c>
      <c r="BC25" s="83"/>
      <c r="BD25" s="45">
        <f>+BA25*E25</f>
        <v>0.01</v>
      </c>
    </row>
    <row r="26" spans="1:60" ht="87" customHeight="1" x14ac:dyDescent="0.25">
      <c r="A26" s="60">
        <v>8</v>
      </c>
      <c r="B26" s="206"/>
      <c r="C26" s="208"/>
      <c r="D26" s="96" t="s">
        <v>196</v>
      </c>
      <c r="E26" s="84">
        <v>0.02</v>
      </c>
      <c r="F26" s="73" t="s">
        <v>208</v>
      </c>
      <c r="G26" s="74" t="s">
        <v>291</v>
      </c>
      <c r="H26" s="80" t="s">
        <v>366</v>
      </c>
      <c r="I26" s="73">
        <v>1</v>
      </c>
      <c r="J26" s="73" t="s">
        <v>121</v>
      </c>
      <c r="K26" s="73" t="s">
        <v>365</v>
      </c>
      <c r="L26" s="80"/>
      <c r="M26" s="80">
        <v>1</v>
      </c>
      <c r="N26" s="80"/>
      <c r="O26" s="72"/>
      <c r="P26" s="73">
        <f t="shared" si="16"/>
        <v>1</v>
      </c>
      <c r="Q26" s="135" t="s">
        <v>128</v>
      </c>
      <c r="R26" s="73" t="s">
        <v>411</v>
      </c>
      <c r="S26" s="73" t="s">
        <v>410</v>
      </c>
      <c r="T26" s="73" t="s">
        <v>145</v>
      </c>
      <c r="U26" s="73"/>
      <c r="V26" s="73"/>
      <c r="W26" s="73"/>
      <c r="X26" s="76"/>
      <c r="Y26" s="77"/>
      <c r="Z26" s="78" t="str">
        <f t="shared" si="1"/>
        <v>Mesa de trabajo con la JAL y la DRP en la Alcaldía Local</v>
      </c>
      <c r="AA26" s="78">
        <f t="shared" si="2"/>
        <v>0</v>
      </c>
      <c r="AB26" s="73">
        <v>0</v>
      </c>
      <c r="AC26" s="79">
        <v>1</v>
      </c>
      <c r="AD26" s="80" t="s">
        <v>487</v>
      </c>
      <c r="AE26" s="80" t="s">
        <v>525</v>
      </c>
      <c r="AF26" s="78" t="str">
        <f t="shared" si="3"/>
        <v>Mesa de trabajo con la JAL y la DRP en la Alcaldía Local</v>
      </c>
      <c r="AG26" s="81">
        <v>0</v>
      </c>
      <c r="AH26" s="82">
        <v>0</v>
      </c>
      <c r="AI26" s="79">
        <v>1</v>
      </c>
      <c r="AJ26" s="80" t="s">
        <v>487</v>
      </c>
      <c r="AK26" s="80" t="s">
        <v>525</v>
      </c>
      <c r="AL26" s="78" t="str">
        <f t="shared" si="6"/>
        <v>Mesa de trabajo con la JAL y la DRP en la Alcaldía Local</v>
      </c>
      <c r="AM26" s="78">
        <f t="shared" si="7"/>
        <v>0</v>
      </c>
      <c r="AN26" s="82">
        <v>0</v>
      </c>
      <c r="AO26" s="79">
        <v>1</v>
      </c>
      <c r="AP26" s="80" t="s">
        <v>487</v>
      </c>
      <c r="AQ26" s="80" t="s">
        <v>525</v>
      </c>
      <c r="AR26" s="78" t="str">
        <f t="shared" si="8"/>
        <v>Mesa de trabajo con la JAL y la DRP en la Alcaldía Local</v>
      </c>
      <c r="AS26" s="175">
        <f t="shared" si="17"/>
        <v>0</v>
      </c>
      <c r="AT26" s="180">
        <v>1</v>
      </c>
      <c r="AU26" s="177">
        <v>1</v>
      </c>
      <c r="AV26" s="190" t="s">
        <v>638</v>
      </c>
      <c r="AW26" s="179"/>
      <c r="AX26" s="78" t="str">
        <f t="shared" si="9"/>
        <v>Mesa de trabajo con la JAL y la DRP en la Alcaldía Local</v>
      </c>
      <c r="AY26" s="78">
        <f t="shared" si="10"/>
        <v>1</v>
      </c>
      <c r="AZ26" s="78">
        <f t="shared" si="11"/>
        <v>1</v>
      </c>
      <c r="BA26" s="79">
        <f t="shared" si="12"/>
        <v>1</v>
      </c>
      <c r="BB26" s="79">
        <f t="shared" si="0"/>
        <v>1</v>
      </c>
      <c r="BC26" s="83"/>
    </row>
    <row r="27" spans="1:60" ht="24" customHeight="1" x14ac:dyDescent="0.25">
      <c r="A27" s="60"/>
      <c r="B27" s="206"/>
      <c r="C27" s="208"/>
      <c r="D27" s="97" t="s">
        <v>243</v>
      </c>
      <c r="E27" s="94">
        <v>0.04</v>
      </c>
      <c r="F27" s="73"/>
      <c r="G27" s="74"/>
      <c r="H27" s="80"/>
      <c r="I27" s="73"/>
      <c r="J27" s="73"/>
      <c r="K27" s="73"/>
      <c r="L27" s="80"/>
      <c r="M27" s="80"/>
      <c r="N27" s="80"/>
      <c r="O27" s="72"/>
      <c r="P27" s="73"/>
      <c r="Q27" s="135"/>
      <c r="R27" s="73"/>
      <c r="S27" s="73"/>
      <c r="T27" s="73"/>
      <c r="U27" s="73"/>
      <c r="V27" s="73"/>
      <c r="W27" s="73"/>
      <c r="X27" s="76"/>
      <c r="Y27" s="77"/>
      <c r="Z27" s="78"/>
      <c r="AA27" s="78"/>
      <c r="AB27" s="73"/>
      <c r="AC27" s="79"/>
      <c r="AD27" s="80"/>
      <c r="AE27" s="80"/>
      <c r="AF27" s="78"/>
      <c r="AG27" s="81"/>
      <c r="AH27" s="82"/>
      <c r="AI27" s="79"/>
      <c r="AJ27" s="73"/>
      <c r="AK27" s="73"/>
      <c r="AL27" s="78"/>
      <c r="AM27" s="78"/>
      <c r="AN27" s="73"/>
      <c r="AO27" s="79"/>
      <c r="AP27" s="73"/>
      <c r="AQ27" s="73"/>
      <c r="AR27" s="78"/>
      <c r="AS27" s="176"/>
      <c r="AT27" s="180"/>
      <c r="AU27" s="177"/>
      <c r="AV27" s="178"/>
      <c r="AW27" s="179"/>
      <c r="AX27" s="78"/>
      <c r="AY27" s="78"/>
      <c r="AZ27" s="78"/>
      <c r="BA27" s="84"/>
      <c r="BB27" s="85"/>
      <c r="BC27" s="83"/>
    </row>
    <row r="28" spans="1:60" ht="37.5" customHeight="1" x14ac:dyDescent="0.25">
      <c r="A28" s="60">
        <v>9</v>
      </c>
      <c r="B28" s="206"/>
      <c r="C28" s="209" t="s">
        <v>238</v>
      </c>
      <c r="D28" s="98" t="s">
        <v>380</v>
      </c>
      <c r="E28" s="84">
        <v>0.01</v>
      </c>
      <c r="F28" s="73" t="s">
        <v>208</v>
      </c>
      <c r="G28" s="74" t="s">
        <v>292</v>
      </c>
      <c r="H28" s="80" t="s">
        <v>374</v>
      </c>
      <c r="I28" s="72">
        <v>1</v>
      </c>
      <c r="J28" s="73" t="s">
        <v>123</v>
      </c>
      <c r="K28" s="73" t="s">
        <v>375</v>
      </c>
      <c r="L28" s="82"/>
      <c r="M28" s="82">
        <v>0.3</v>
      </c>
      <c r="N28" s="82">
        <v>0.6</v>
      </c>
      <c r="O28" s="82">
        <v>1</v>
      </c>
      <c r="P28" s="73">
        <f t="shared" si="16"/>
        <v>1</v>
      </c>
      <c r="Q28" s="135" t="s">
        <v>128</v>
      </c>
      <c r="R28" s="73" t="s">
        <v>412</v>
      </c>
      <c r="S28" s="73" t="s">
        <v>414</v>
      </c>
      <c r="T28" s="73" t="s">
        <v>145</v>
      </c>
      <c r="U28" s="73"/>
      <c r="V28" s="73"/>
      <c r="W28" s="73"/>
      <c r="X28" s="76"/>
      <c r="Y28" s="77"/>
      <c r="Z28" s="78" t="str">
        <f t="shared" si="1"/>
        <v>Socialización de la estrategia de comunicación</v>
      </c>
      <c r="AA28" s="78">
        <f t="shared" si="2"/>
        <v>0</v>
      </c>
      <c r="AB28" s="73">
        <v>0</v>
      </c>
      <c r="AC28" s="79">
        <v>1</v>
      </c>
      <c r="AD28" s="80" t="s">
        <v>488</v>
      </c>
      <c r="AE28" s="80" t="s">
        <v>525</v>
      </c>
      <c r="AF28" s="78" t="str">
        <f t="shared" si="3"/>
        <v>Socialización de la estrategia de comunicación</v>
      </c>
      <c r="AG28" s="81">
        <f t="shared" si="4"/>
        <v>0.3</v>
      </c>
      <c r="AH28" s="82">
        <v>0</v>
      </c>
      <c r="AI28" s="79">
        <f t="shared" si="5"/>
        <v>0</v>
      </c>
      <c r="AJ28" s="73" t="s">
        <v>557</v>
      </c>
      <c r="AK28" s="73"/>
      <c r="AL28" s="78" t="str">
        <f t="shared" si="6"/>
        <v>Socialización de la estrategia de comunicación</v>
      </c>
      <c r="AM28" s="78">
        <f t="shared" si="7"/>
        <v>0.6</v>
      </c>
      <c r="AN28" s="73">
        <f>7/16</f>
        <v>0.4375</v>
      </c>
      <c r="AO28" s="79">
        <f t="shared" si="14"/>
        <v>0.72916666666666674</v>
      </c>
      <c r="AP28" s="73" t="s">
        <v>56</v>
      </c>
      <c r="AQ28" s="73" t="s">
        <v>57</v>
      </c>
      <c r="AR28" s="78" t="str">
        <f t="shared" si="8"/>
        <v>Socialización de la estrategia de comunicación</v>
      </c>
      <c r="AS28" s="175">
        <f>O28</f>
        <v>1</v>
      </c>
      <c r="AT28" s="195">
        <v>0.4375</v>
      </c>
      <c r="AU28" s="177">
        <f t="shared" si="15"/>
        <v>0.4375</v>
      </c>
      <c r="AV28" s="73" t="s">
        <v>56</v>
      </c>
      <c r="AW28" s="73" t="s">
        <v>57</v>
      </c>
      <c r="AX28" s="78" t="str">
        <f t="shared" si="9"/>
        <v>Socialización de la estrategia de comunicación</v>
      </c>
      <c r="AY28" s="78">
        <f t="shared" si="10"/>
        <v>1</v>
      </c>
      <c r="AZ28" s="78">
        <f t="shared" si="11"/>
        <v>0.4375</v>
      </c>
      <c r="BA28" s="79">
        <f t="shared" si="12"/>
        <v>0.4375</v>
      </c>
      <c r="BB28" s="79">
        <f t="shared" si="0"/>
        <v>1</v>
      </c>
      <c r="BC28" s="83"/>
      <c r="BD28" s="45">
        <v>0.44</v>
      </c>
      <c r="BE28" s="45">
        <f>+BD28*E28</f>
        <v>4.4000000000000003E-3</v>
      </c>
    </row>
    <row r="29" spans="1:60" ht="33.75" customHeight="1" x14ac:dyDescent="0.25">
      <c r="A29" s="60">
        <v>10</v>
      </c>
      <c r="B29" s="206"/>
      <c r="C29" s="209"/>
      <c r="D29" s="98" t="s">
        <v>191</v>
      </c>
      <c r="E29" s="84">
        <v>0.01</v>
      </c>
      <c r="F29" s="73" t="s">
        <v>208</v>
      </c>
      <c r="G29" s="74" t="s">
        <v>293</v>
      </c>
      <c r="H29" s="80" t="s">
        <v>294</v>
      </c>
      <c r="I29" s="72">
        <v>1</v>
      </c>
      <c r="J29" s="73" t="s">
        <v>123</v>
      </c>
      <c r="K29" s="73" t="s">
        <v>376</v>
      </c>
      <c r="L29" s="82"/>
      <c r="M29" s="82">
        <v>0.3</v>
      </c>
      <c r="N29" s="82">
        <v>0.6</v>
      </c>
      <c r="O29" s="82">
        <v>1</v>
      </c>
      <c r="P29" s="73">
        <f t="shared" si="16"/>
        <v>1</v>
      </c>
      <c r="Q29" s="135" t="s">
        <v>128</v>
      </c>
      <c r="R29" s="73" t="s">
        <v>413</v>
      </c>
      <c r="S29" s="73" t="s">
        <v>414</v>
      </c>
      <c r="T29" s="73" t="s">
        <v>145</v>
      </c>
      <c r="U29" s="73"/>
      <c r="V29" s="73"/>
      <c r="W29" s="73"/>
      <c r="X29" s="76"/>
      <c r="Y29" s="77"/>
      <c r="Z29" s="78" t="str">
        <f t="shared" si="1"/>
        <v>Despliegue de la estrategia de comunicación</v>
      </c>
      <c r="AA29" s="78">
        <f t="shared" si="2"/>
        <v>0</v>
      </c>
      <c r="AB29" s="73">
        <v>0</v>
      </c>
      <c r="AC29" s="79">
        <v>1</v>
      </c>
      <c r="AD29" s="80" t="s">
        <v>488</v>
      </c>
      <c r="AE29" s="80" t="s">
        <v>525</v>
      </c>
      <c r="AF29" s="78" t="str">
        <f t="shared" si="3"/>
        <v>Despliegue de la estrategia de comunicación</v>
      </c>
      <c r="AG29" s="81">
        <f t="shared" si="4"/>
        <v>0.3</v>
      </c>
      <c r="AH29" s="82">
        <v>0</v>
      </c>
      <c r="AI29" s="79">
        <f t="shared" si="5"/>
        <v>0</v>
      </c>
      <c r="AJ29" s="73" t="s">
        <v>558</v>
      </c>
      <c r="AK29" s="73"/>
      <c r="AL29" s="78" t="str">
        <f t="shared" si="6"/>
        <v>Despliegue de la estrategia de comunicación</v>
      </c>
      <c r="AM29" s="78">
        <f t="shared" si="7"/>
        <v>0.6</v>
      </c>
      <c r="AN29" s="73">
        <v>1</v>
      </c>
      <c r="AO29" s="79">
        <f t="shared" si="14"/>
        <v>1.6666666666666667</v>
      </c>
      <c r="AP29" s="73" t="s">
        <v>55</v>
      </c>
      <c r="AQ29" s="155" t="s">
        <v>54</v>
      </c>
      <c r="AR29" s="78" t="str">
        <f t="shared" si="8"/>
        <v>Despliegue de la estrategia de comunicación</v>
      </c>
      <c r="AS29" s="175">
        <f>O29</f>
        <v>1</v>
      </c>
      <c r="AT29" s="180">
        <v>0.01</v>
      </c>
      <c r="AU29" s="177">
        <f t="shared" si="15"/>
        <v>0.01</v>
      </c>
      <c r="AV29" s="73" t="s">
        <v>55</v>
      </c>
      <c r="AW29" s="155" t="s">
        <v>54</v>
      </c>
      <c r="AX29" s="78" t="str">
        <f t="shared" si="9"/>
        <v>Despliegue de la estrategia de comunicación</v>
      </c>
      <c r="AY29" s="78">
        <f t="shared" si="10"/>
        <v>1</v>
      </c>
      <c r="AZ29" s="78">
        <f t="shared" si="11"/>
        <v>1</v>
      </c>
      <c r="BA29" s="79">
        <f t="shared" si="12"/>
        <v>1</v>
      </c>
      <c r="BB29" s="79">
        <f t="shared" si="0"/>
        <v>1</v>
      </c>
      <c r="BC29" s="83"/>
      <c r="BD29" s="45">
        <v>1</v>
      </c>
      <c r="BE29" s="45">
        <f t="shared" ref="BE29:BE56" si="18">+BD29*E29</f>
        <v>0.01</v>
      </c>
    </row>
    <row r="30" spans="1:60" ht="42" customHeight="1" x14ac:dyDescent="0.25">
      <c r="A30" s="60">
        <v>11</v>
      </c>
      <c r="B30" s="206"/>
      <c r="C30" s="209"/>
      <c r="D30" s="98" t="s">
        <v>544</v>
      </c>
      <c r="E30" s="84">
        <v>0.03</v>
      </c>
      <c r="F30" s="73" t="s">
        <v>208</v>
      </c>
      <c r="G30" s="74" t="s">
        <v>295</v>
      </c>
      <c r="H30" s="80" t="s">
        <v>542</v>
      </c>
      <c r="I30" s="73">
        <v>15</v>
      </c>
      <c r="J30" s="73" t="s">
        <v>121</v>
      </c>
      <c r="K30" s="73" t="s">
        <v>377</v>
      </c>
      <c r="L30" s="73">
        <v>6</v>
      </c>
      <c r="M30" s="73">
        <v>3</v>
      </c>
      <c r="N30" s="73">
        <v>3</v>
      </c>
      <c r="O30" s="73">
        <v>3</v>
      </c>
      <c r="P30" s="73">
        <f t="shared" si="16"/>
        <v>15</v>
      </c>
      <c r="Q30" s="135" t="s">
        <v>128</v>
      </c>
      <c r="R30" s="73" t="s">
        <v>415</v>
      </c>
      <c r="S30" s="73" t="s">
        <v>433</v>
      </c>
      <c r="T30" s="73" t="s">
        <v>145</v>
      </c>
      <c r="U30" s="73"/>
      <c r="V30" s="73"/>
      <c r="W30" s="73"/>
      <c r="X30" s="76"/>
      <c r="Y30" s="77"/>
      <c r="Z30" s="78" t="str">
        <f t="shared" si="1"/>
        <v>Campañas externas de comunicación</v>
      </c>
      <c r="AA30" s="78">
        <f t="shared" si="2"/>
        <v>6</v>
      </c>
      <c r="AB30" s="73">
        <v>6</v>
      </c>
      <c r="AC30" s="79">
        <v>1</v>
      </c>
      <c r="AD30" s="80" t="s">
        <v>488</v>
      </c>
      <c r="AE30" s="80" t="s">
        <v>525</v>
      </c>
      <c r="AF30" s="78" t="str">
        <f t="shared" si="3"/>
        <v>Campañas externas de comunicación</v>
      </c>
      <c r="AG30" s="81">
        <f t="shared" si="4"/>
        <v>3</v>
      </c>
      <c r="AH30" s="81">
        <v>3</v>
      </c>
      <c r="AI30" s="79">
        <f t="shared" si="5"/>
        <v>1</v>
      </c>
      <c r="AJ30" s="73" t="s">
        <v>33</v>
      </c>
      <c r="AK30" s="73"/>
      <c r="AL30" s="78" t="str">
        <f t="shared" si="6"/>
        <v>Campañas externas de comunicación</v>
      </c>
      <c r="AM30" s="78">
        <f t="shared" si="7"/>
        <v>3</v>
      </c>
      <c r="AN30" s="73">
        <v>6</v>
      </c>
      <c r="AO30" s="79">
        <f t="shared" si="14"/>
        <v>2</v>
      </c>
      <c r="AP30" s="153" t="s">
        <v>671</v>
      </c>
      <c r="AQ30" s="153" t="s">
        <v>588</v>
      </c>
      <c r="AR30" s="78" t="str">
        <f t="shared" si="8"/>
        <v>Campañas externas de comunicación</v>
      </c>
      <c r="AS30" s="175">
        <f>O30</f>
        <v>3</v>
      </c>
      <c r="AT30" s="175">
        <v>7</v>
      </c>
      <c r="AU30" s="177">
        <f t="shared" si="15"/>
        <v>2.3333333333333335</v>
      </c>
      <c r="AV30" s="153" t="s">
        <v>669</v>
      </c>
      <c r="AW30" s="153" t="s">
        <v>588</v>
      </c>
      <c r="AX30" s="78" t="str">
        <f t="shared" si="9"/>
        <v>Campañas externas de comunicación</v>
      </c>
      <c r="AY30" s="78">
        <f t="shared" si="10"/>
        <v>15</v>
      </c>
      <c r="AZ30" s="78">
        <f t="shared" si="11"/>
        <v>22</v>
      </c>
      <c r="BA30" s="79">
        <f t="shared" si="12"/>
        <v>1.4666666666666666</v>
      </c>
      <c r="BB30" s="79">
        <f t="shared" si="0"/>
        <v>6.6666666666666666E-2</v>
      </c>
      <c r="BC30" s="83"/>
      <c r="BD30" s="45">
        <v>1</v>
      </c>
      <c r="BE30" s="45">
        <f t="shared" si="18"/>
        <v>0.03</v>
      </c>
    </row>
    <row r="31" spans="1:60" ht="42.75" customHeight="1" x14ac:dyDescent="0.25">
      <c r="A31" s="60">
        <v>12</v>
      </c>
      <c r="B31" s="206"/>
      <c r="C31" s="209"/>
      <c r="D31" s="98" t="s">
        <v>541</v>
      </c>
      <c r="E31" s="84">
        <v>0.03</v>
      </c>
      <c r="F31" s="73" t="s">
        <v>208</v>
      </c>
      <c r="G31" s="74" t="s">
        <v>296</v>
      </c>
      <c r="H31" s="80" t="s">
        <v>543</v>
      </c>
      <c r="I31" s="73">
        <v>10</v>
      </c>
      <c r="J31" s="73" t="s">
        <v>121</v>
      </c>
      <c r="K31" s="73" t="s">
        <v>378</v>
      </c>
      <c r="L31" s="73">
        <v>5</v>
      </c>
      <c r="M31" s="73">
        <v>2</v>
      </c>
      <c r="N31" s="73">
        <v>2</v>
      </c>
      <c r="O31" s="73">
        <v>1</v>
      </c>
      <c r="P31" s="73">
        <f t="shared" si="16"/>
        <v>10</v>
      </c>
      <c r="Q31" s="135" t="s">
        <v>128</v>
      </c>
      <c r="R31" s="73" t="s">
        <v>415</v>
      </c>
      <c r="S31" s="73" t="s">
        <v>434</v>
      </c>
      <c r="T31" s="73" t="s">
        <v>145</v>
      </c>
      <c r="U31" s="73"/>
      <c r="V31" s="73"/>
      <c r="W31" s="73"/>
      <c r="X31" s="76"/>
      <c r="Y31" s="77"/>
      <c r="Z31" s="78" t="str">
        <f t="shared" si="1"/>
        <v>Campañas internas de comunicación</v>
      </c>
      <c r="AA31" s="78">
        <f t="shared" si="2"/>
        <v>5</v>
      </c>
      <c r="AB31" s="73">
        <v>5</v>
      </c>
      <c r="AC31" s="79">
        <v>1</v>
      </c>
      <c r="AD31" s="80" t="s">
        <v>488</v>
      </c>
      <c r="AE31" s="80" t="s">
        <v>525</v>
      </c>
      <c r="AF31" s="78" t="str">
        <f t="shared" si="3"/>
        <v>Campañas internas de comunicación</v>
      </c>
      <c r="AG31" s="81">
        <f t="shared" si="4"/>
        <v>2</v>
      </c>
      <c r="AH31" s="81">
        <v>3</v>
      </c>
      <c r="AI31" s="79">
        <f t="shared" si="5"/>
        <v>1.5</v>
      </c>
      <c r="AJ31" s="73" t="s">
        <v>32</v>
      </c>
      <c r="AK31" s="73"/>
      <c r="AL31" s="78" t="str">
        <f t="shared" si="6"/>
        <v>Campañas internas de comunicación</v>
      </c>
      <c r="AM31" s="78">
        <f t="shared" si="7"/>
        <v>2</v>
      </c>
      <c r="AN31" s="73">
        <v>2</v>
      </c>
      <c r="AO31" s="79">
        <f t="shared" si="14"/>
        <v>1</v>
      </c>
      <c r="AP31" s="153" t="s">
        <v>587</v>
      </c>
      <c r="AQ31" s="153" t="s">
        <v>589</v>
      </c>
      <c r="AR31" s="78" t="str">
        <f t="shared" si="8"/>
        <v>Campañas internas de comunicación</v>
      </c>
      <c r="AS31" s="175">
        <f>O31</f>
        <v>1</v>
      </c>
      <c r="AT31" s="175">
        <v>3</v>
      </c>
      <c r="AU31" s="177">
        <f t="shared" si="15"/>
        <v>3</v>
      </c>
      <c r="AV31" s="153" t="s">
        <v>670</v>
      </c>
      <c r="AW31" s="153" t="s">
        <v>589</v>
      </c>
      <c r="AX31" s="78" t="str">
        <f t="shared" si="9"/>
        <v>Campañas internas de comunicación</v>
      </c>
      <c r="AY31" s="78">
        <f t="shared" si="10"/>
        <v>10</v>
      </c>
      <c r="AZ31" s="78">
        <f t="shared" si="11"/>
        <v>13</v>
      </c>
      <c r="BA31" s="79">
        <f t="shared" si="12"/>
        <v>1.3</v>
      </c>
      <c r="BB31" s="79">
        <f t="shared" si="0"/>
        <v>0.1</v>
      </c>
      <c r="BC31" s="83"/>
      <c r="BD31" s="45">
        <v>1</v>
      </c>
      <c r="BE31" s="45">
        <f t="shared" si="18"/>
        <v>0.03</v>
      </c>
    </row>
    <row r="32" spans="1:60" ht="29.25" customHeight="1" x14ac:dyDescent="0.25">
      <c r="A32" s="60">
        <v>13</v>
      </c>
      <c r="B32" s="206"/>
      <c r="C32" s="209"/>
      <c r="D32" s="98" t="s">
        <v>299</v>
      </c>
      <c r="E32" s="84">
        <v>0.01</v>
      </c>
      <c r="F32" s="73" t="s">
        <v>208</v>
      </c>
      <c r="G32" s="74" t="s">
        <v>297</v>
      </c>
      <c r="H32" s="80" t="s">
        <v>298</v>
      </c>
      <c r="I32" s="73">
        <v>1</v>
      </c>
      <c r="J32" s="73" t="s">
        <v>121</v>
      </c>
      <c r="K32" s="73" t="s">
        <v>379</v>
      </c>
      <c r="L32" s="73"/>
      <c r="M32" s="73">
        <v>1</v>
      </c>
      <c r="N32" s="73"/>
      <c r="O32" s="72">
        <v>0.01</v>
      </c>
      <c r="P32" s="73">
        <f t="shared" si="16"/>
        <v>1.01</v>
      </c>
      <c r="Q32" s="135" t="s">
        <v>128</v>
      </c>
      <c r="R32" s="73" t="s">
        <v>412</v>
      </c>
      <c r="S32" s="73" t="s">
        <v>414</v>
      </c>
      <c r="T32" s="73" t="s">
        <v>145</v>
      </c>
      <c r="U32" s="73"/>
      <c r="V32" s="73"/>
      <c r="W32" s="73"/>
      <c r="X32" s="76"/>
      <c r="Y32" s="77"/>
      <c r="Z32" s="78" t="str">
        <f t="shared" si="1"/>
        <v>Plan de comunicaciones 2017</v>
      </c>
      <c r="AA32" s="78">
        <f t="shared" si="2"/>
        <v>0</v>
      </c>
      <c r="AB32" s="73">
        <v>0</v>
      </c>
      <c r="AC32" s="79">
        <v>1</v>
      </c>
      <c r="AD32" s="80" t="s">
        <v>488</v>
      </c>
      <c r="AE32" s="80" t="s">
        <v>525</v>
      </c>
      <c r="AF32" s="78" t="str">
        <f t="shared" si="3"/>
        <v>Plan de comunicaciones 2017</v>
      </c>
      <c r="AG32" s="81">
        <f t="shared" si="4"/>
        <v>1</v>
      </c>
      <c r="AH32" s="82">
        <v>0</v>
      </c>
      <c r="AI32" s="79">
        <f t="shared" si="5"/>
        <v>0</v>
      </c>
      <c r="AJ32" s="73" t="s">
        <v>0</v>
      </c>
      <c r="AK32" s="73"/>
      <c r="AL32" s="78" t="str">
        <f t="shared" si="6"/>
        <v>Plan de comunicaciones 2017</v>
      </c>
      <c r="AM32" s="78">
        <f t="shared" si="7"/>
        <v>0</v>
      </c>
      <c r="AN32" s="73">
        <v>1</v>
      </c>
      <c r="AO32" s="79">
        <v>1</v>
      </c>
      <c r="AP32" s="73" t="s">
        <v>55</v>
      </c>
      <c r="AQ32" s="156" t="s">
        <v>54</v>
      </c>
      <c r="AR32" s="78" t="str">
        <f t="shared" si="8"/>
        <v>Plan de comunicaciones 2017</v>
      </c>
      <c r="AS32" s="175">
        <f t="shared" ref="AS32:AS72" si="19">O32</f>
        <v>0.01</v>
      </c>
      <c r="AT32" s="180">
        <v>0.01</v>
      </c>
      <c r="AU32" s="177">
        <f t="shared" si="15"/>
        <v>1</v>
      </c>
      <c r="AV32" s="73" t="s">
        <v>55</v>
      </c>
      <c r="AW32" s="156" t="s">
        <v>54</v>
      </c>
      <c r="AX32" s="78" t="str">
        <f t="shared" si="9"/>
        <v>Plan de comunicaciones 2017</v>
      </c>
      <c r="AY32" s="78">
        <f t="shared" si="10"/>
        <v>1.01</v>
      </c>
      <c r="AZ32" s="78">
        <f t="shared" si="11"/>
        <v>1.01</v>
      </c>
      <c r="BA32" s="79">
        <f t="shared" si="12"/>
        <v>1</v>
      </c>
      <c r="BB32" s="79">
        <f t="shared" si="0"/>
        <v>0.99009900990099009</v>
      </c>
      <c r="BC32" s="83"/>
      <c r="BD32" s="45">
        <v>1</v>
      </c>
      <c r="BE32" s="45">
        <f t="shared" si="18"/>
        <v>0.01</v>
      </c>
    </row>
    <row r="33" spans="1:58" ht="17.25" customHeight="1" x14ac:dyDescent="0.25">
      <c r="A33" s="60"/>
      <c r="B33" s="206"/>
      <c r="C33" s="209"/>
      <c r="D33" s="99" t="s">
        <v>243</v>
      </c>
      <c r="E33" s="94">
        <v>0.1</v>
      </c>
      <c r="F33" s="73"/>
      <c r="G33" s="74"/>
      <c r="H33" s="80"/>
      <c r="I33" s="73"/>
      <c r="J33" s="73"/>
      <c r="K33" s="73"/>
      <c r="L33" s="80"/>
      <c r="M33" s="80"/>
      <c r="N33" s="80"/>
      <c r="O33" s="72"/>
      <c r="P33" s="73"/>
      <c r="Q33" s="135"/>
      <c r="R33" s="73"/>
      <c r="S33" s="73"/>
      <c r="T33" s="73"/>
      <c r="U33" s="73"/>
      <c r="V33" s="73"/>
      <c r="W33" s="73"/>
      <c r="X33" s="76"/>
      <c r="Y33" s="77"/>
      <c r="Z33" s="78"/>
      <c r="AA33" s="78"/>
      <c r="AB33" s="73"/>
      <c r="AC33" s="79"/>
      <c r="AD33" s="80"/>
      <c r="AE33" s="80"/>
      <c r="AF33" s="78"/>
      <c r="AG33" s="81"/>
      <c r="AH33" s="82"/>
      <c r="AI33" s="79"/>
      <c r="AJ33" s="73"/>
      <c r="AK33" s="73"/>
      <c r="AL33" s="78"/>
      <c r="AM33" s="78"/>
      <c r="AN33" s="73"/>
      <c r="AO33" s="79"/>
      <c r="AP33" s="73"/>
      <c r="AQ33" s="73"/>
      <c r="AR33" s="78"/>
      <c r="AS33" s="175"/>
      <c r="AT33" s="180"/>
      <c r="AU33" s="177"/>
      <c r="AV33" s="178"/>
      <c r="AW33" s="179"/>
      <c r="AX33" s="78"/>
      <c r="AY33" s="78"/>
      <c r="AZ33" s="78"/>
      <c r="BA33" s="84"/>
      <c r="BB33" s="85"/>
      <c r="BC33" s="83"/>
      <c r="BD33" s="45">
        <f>SUM(BD28:BD32)</f>
        <v>4.4399999999999995</v>
      </c>
      <c r="BE33" s="45">
        <f>SUM(BE28:BE32)</f>
        <v>8.4399999999999989E-2</v>
      </c>
      <c r="BF33" s="45">
        <f>+BE33/E33</f>
        <v>0.84399999999999986</v>
      </c>
    </row>
    <row r="34" spans="1:58" ht="30" customHeight="1" x14ac:dyDescent="0.25">
      <c r="A34" s="60">
        <v>14</v>
      </c>
      <c r="B34" s="206"/>
      <c r="C34" s="208" t="s">
        <v>239</v>
      </c>
      <c r="D34" s="88" t="s">
        <v>372</v>
      </c>
      <c r="E34" s="82">
        <v>0.02</v>
      </c>
      <c r="F34" s="73" t="s">
        <v>208</v>
      </c>
      <c r="G34" s="74" t="s">
        <v>249</v>
      </c>
      <c r="H34" s="74" t="s">
        <v>279</v>
      </c>
      <c r="I34" s="73">
        <v>12</v>
      </c>
      <c r="J34" s="73" t="s">
        <v>121</v>
      </c>
      <c r="K34" s="73" t="s">
        <v>373</v>
      </c>
      <c r="L34" s="75">
        <v>11</v>
      </c>
      <c r="M34" s="75">
        <v>2</v>
      </c>
      <c r="N34" s="75">
        <v>3</v>
      </c>
      <c r="O34" s="75">
        <v>3</v>
      </c>
      <c r="P34" s="73">
        <f t="shared" si="16"/>
        <v>19</v>
      </c>
      <c r="Q34" s="135" t="s">
        <v>128</v>
      </c>
      <c r="R34" s="73" t="s">
        <v>416</v>
      </c>
      <c r="S34" s="73" t="s">
        <v>417</v>
      </c>
      <c r="T34" s="73" t="s">
        <v>145</v>
      </c>
      <c r="U34" s="73"/>
      <c r="V34" s="73"/>
      <c r="W34" s="73"/>
      <c r="X34" s="76"/>
      <c r="Y34" s="77"/>
      <c r="Z34" s="78" t="str">
        <f t="shared" si="1"/>
        <v>Acciones de Control u Operativos realizados en espacio público</v>
      </c>
      <c r="AA34" s="78">
        <f t="shared" si="2"/>
        <v>11</v>
      </c>
      <c r="AB34" s="73">
        <v>11</v>
      </c>
      <c r="AC34" s="79">
        <v>1</v>
      </c>
      <c r="AD34" s="80" t="s">
        <v>528</v>
      </c>
      <c r="AE34" s="80" t="s">
        <v>501</v>
      </c>
      <c r="AF34" s="78" t="str">
        <f t="shared" si="3"/>
        <v>Acciones de Control u Operativos realizados en espacio público</v>
      </c>
      <c r="AG34" s="81">
        <f t="shared" si="4"/>
        <v>2</v>
      </c>
      <c r="AH34" s="81">
        <v>26</v>
      </c>
      <c r="AI34" s="79">
        <f t="shared" si="5"/>
        <v>13</v>
      </c>
      <c r="AJ34" s="73" t="s">
        <v>1</v>
      </c>
      <c r="AK34" s="73" t="s">
        <v>416</v>
      </c>
      <c r="AL34" s="78" t="str">
        <f t="shared" si="6"/>
        <v>Acciones de Control u Operativos realizados en espacio público</v>
      </c>
      <c r="AM34" s="78">
        <f t="shared" si="7"/>
        <v>3</v>
      </c>
      <c r="AN34" s="73">
        <v>2</v>
      </c>
      <c r="AO34" s="79">
        <f t="shared" si="14"/>
        <v>0.66666666666666663</v>
      </c>
      <c r="AP34" s="73" t="s">
        <v>70</v>
      </c>
      <c r="AQ34" s="73" t="s">
        <v>501</v>
      </c>
      <c r="AR34" s="78" t="str">
        <f t="shared" si="8"/>
        <v>Acciones de Control u Operativos realizados en espacio público</v>
      </c>
      <c r="AS34" s="175">
        <f t="shared" si="19"/>
        <v>3</v>
      </c>
      <c r="AT34" s="175">
        <v>1</v>
      </c>
      <c r="AU34" s="177">
        <f t="shared" si="15"/>
        <v>0.33333333333333331</v>
      </c>
      <c r="AV34" s="190" t="s">
        <v>642</v>
      </c>
      <c r="AW34" s="73" t="s">
        <v>501</v>
      </c>
      <c r="AX34" s="78" t="str">
        <f t="shared" si="9"/>
        <v>Acciones de Control u Operativos realizados en espacio público</v>
      </c>
      <c r="AY34" s="78">
        <f t="shared" si="10"/>
        <v>19</v>
      </c>
      <c r="AZ34" s="78">
        <f t="shared" si="11"/>
        <v>40</v>
      </c>
      <c r="BA34" s="79">
        <f t="shared" si="12"/>
        <v>2.1052631578947367</v>
      </c>
      <c r="BB34" s="79">
        <f t="shared" si="0"/>
        <v>5.2631578947368418E-2</v>
      </c>
      <c r="BC34" s="83"/>
      <c r="BD34" s="45">
        <v>100</v>
      </c>
      <c r="BE34" s="45">
        <f t="shared" si="18"/>
        <v>2</v>
      </c>
    </row>
    <row r="35" spans="1:58" ht="33" customHeight="1" x14ac:dyDescent="0.25">
      <c r="A35" s="60">
        <v>15</v>
      </c>
      <c r="B35" s="206"/>
      <c r="C35" s="208"/>
      <c r="D35" s="88" t="s">
        <v>367</v>
      </c>
      <c r="E35" s="82">
        <v>0.01</v>
      </c>
      <c r="F35" s="73" t="s">
        <v>208</v>
      </c>
      <c r="G35" s="74" t="s">
        <v>250</v>
      </c>
      <c r="H35" s="74" t="s">
        <v>280</v>
      </c>
      <c r="I35" s="73">
        <v>42</v>
      </c>
      <c r="J35" s="73" t="s">
        <v>121</v>
      </c>
      <c r="K35" s="73" t="s">
        <v>373</v>
      </c>
      <c r="L35" s="75">
        <v>8</v>
      </c>
      <c r="M35" s="75">
        <v>12</v>
      </c>
      <c r="N35" s="75">
        <v>12</v>
      </c>
      <c r="O35" s="75">
        <v>10</v>
      </c>
      <c r="P35" s="73">
        <f t="shared" si="16"/>
        <v>42</v>
      </c>
      <c r="Q35" s="135" t="s">
        <v>128</v>
      </c>
      <c r="R35" s="73" t="s">
        <v>416</v>
      </c>
      <c r="S35" s="73" t="s">
        <v>418</v>
      </c>
      <c r="T35" s="73" t="s">
        <v>145</v>
      </c>
      <c r="U35" s="73"/>
      <c r="V35" s="73"/>
      <c r="W35" s="73"/>
      <c r="X35" s="76"/>
      <c r="Y35" s="77"/>
      <c r="Z35" s="78" t="str">
        <f t="shared" si="1"/>
        <v>Acciones de Control u Operativos realizados en materia de actividad económica.</v>
      </c>
      <c r="AA35" s="78">
        <f t="shared" si="2"/>
        <v>8</v>
      </c>
      <c r="AB35" s="73">
        <v>8</v>
      </c>
      <c r="AC35" s="79">
        <f t="shared" ref="AC35:AC43" si="20">(AB35/AA35)</f>
        <v>1</v>
      </c>
      <c r="AD35" s="80" t="s">
        <v>529</v>
      </c>
      <c r="AE35" s="80" t="s">
        <v>501</v>
      </c>
      <c r="AF35" s="78" t="str">
        <f t="shared" si="3"/>
        <v>Acciones de Control u Operativos realizados en materia de actividad económica.</v>
      </c>
      <c r="AG35" s="81">
        <f t="shared" si="4"/>
        <v>12</v>
      </c>
      <c r="AH35" s="81">
        <v>31</v>
      </c>
      <c r="AI35" s="79">
        <f t="shared" si="5"/>
        <v>2.5833333333333335</v>
      </c>
      <c r="AJ35" s="73" t="s">
        <v>26</v>
      </c>
      <c r="AK35" s="73" t="s">
        <v>416</v>
      </c>
      <c r="AL35" s="78" t="str">
        <f t="shared" si="6"/>
        <v>Acciones de Control u Operativos realizados en materia de actividad económica.</v>
      </c>
      <c r="AM35" s="78">
        <f t="shared" si="7"/>
        <v>12</v>
      </c>
      <c r="AN35" s="73">
        <v>9</v>
      </c>
      <c r="AO35" s="79">
        <f t="shared" si="14"/>
        <v>0.75</v>
      </c>
      <c r="AP35" s="153" t="s">
        <v>576</v>
      </c>
      <c r="AQ35" s="73" t="s">
        <v>501</v>
      </c>
      <c r="AR35" s="78" t="str">
        <f t="shared" si="8"/>
        <v>Acciones de Control u Operativos realizados en materia de actividad económica.</v>
      </c>
      <c r="AS35" s="175">
        <f t="shared" si="19"/>
        <v>10</v>
      </c>
      <c r="AT35" s="175">
        <v>5</v>
      </c>
      <c r="AU35" s="177">
        <f t="shared" si="15"/>
        <v>0.5</v>
      </c>
      <c r="AV35" s="190" t="s">
        <v>643</v>
      </c>
      <c r="AW35" s="73" t="s">
        <v>501</v>
      </c>
      <c r="AX35" s="78" t="str">
        <f t="shared" si="9"/>
        <v>Acciones de Control u Operativos realizados en materia de actividad económica.</v>
      </c>
      <c r="AY35" s="78">
        <f t="shared" si="10"/>
        <v>42</v>
      </c>
      <c r="AZ35" s="78">
        <f t="shared" si="11"/>
        <v>53</v>
      </c>
      <c r="BA35" s="79">
        <f t="shared" si="12"/>
        <v>1.2619047619047619</v>
      </c>
      <c r="BB35" s="79">
        <f t="shared" si="0"/>
        <v>2.3809523809523808E-2</v>
      </c>
      <c r="BC35" s="83"/>
      <c r="BD35" s="45">
        <v>100</v>
      </c>
      <c r="BE35" s="45">
        <f t="shared" si="18"/>
        <v>1</v>
      </c>
    </row>
    <row r="36" spans="1:58" ht="42" customHeight="1" x14ac:dyDescent="0.25">
      <c r="A36" s="60">
        <v>16</v>
      </c>
      <c r="B36" s="206"/>
      <c r="C36" s="208"/>
      <c r="D36" s="88" t="s">
        <v>370</v>
      </c>
      <c r="E36" s="82">
        <v>0.02</v>
      </c>
      <c r="F36" s="73" t="s">
        <v>208</v>
      </c>
      <c r="G36" s="74" t="s">
        <v>251</v>
      </c>
      <c r="H36" s="74" t="s">
        <v>281</v>
      </c>
      <c r="I36" s="73">
        <v>40</v>
      </c>
      <c r="J36" s="73" t="s">
        <v>121</v>
      </c>
      <c r="K36" s="73" t="s">
        <v>373</v>
      </c>
      <c r="L36" s="75">
        <v>4</v>
      </c>
      <c r="M36" s="75">
        <v>12</v>
      </c>
      <c r="N36" s="75">
        <v>12</v>
      </c>
      <c r="O36" s="75">
        <v>12</v>
      </c>
      <c r="P36" s="73">
        <f t="shared" si="16"/>
        <v>40</v>
      </c>
      <c r="Q36" s="135" t="s">
        <v>128</v>
      </c>
      <c r="R36" s="73" t="s">
        <v>416</v>
      </c>
      <c r="S36" s="73" t="s">
        <v>419</v>
      </c>
      <c r="T36" s="73" t="s">
        <v>145</v>
      </c>
      <c r="U36" s="73"/>
      <c r="V36" s="73"/>
      <c r="W36" s="73"/>
      <c r="X36" s="76"/>
      <c r="Y36" s="77"/>
      <c r="Z36" s="78" t="str">
        <f t="shared" si="1"/>
        <v>Acciones de Control u Operativos realizados en obras y urbanismo</v>
      </c>
      <c r="AA36" s="78">
        <f t="shared" si="2"/>
        <v>4</v>
      </c>
      <c r="AB36" s="73">
        <v>6</v>
      </c>
      <c r="AC36" s="79">
        <f t="shared" si="20"/>
        <v>1.5</v>
      </c>
      <c r="AD36" s="80" t="s">
        <v>500</v>
      </c>
      <c r="AE36" s="80" t="s">
        <v>501</v>
      </c>
      <c r="AF36" s="78" t="str">
        <f t="shared" si="3"/>
        <v>Acciones de Control u Operativos realizados en obras y urbanismo</v>
      </c>
      <c r="AG36" s="81">
        <f t="shared" si="4"/>
        <v>12</v>
      </c>
      <c r="AH36" s="81">
        <v>14</v>
      </c>
      <c r="AI36" s="79">
        <f t="shared" si="5"/>
        <v>1.1666666666666667</v>
      </c>
      <c r="AJ36" s="73" t="s">
        <v>29</v>
      </c>
      <c r="AK36" s="73" t="s">
        <v>2</v>
      </c>
      <c r="AL36" s="78" t="str">
        <f t="shared" si="6"/>
        <v>Acciones de Control u Operativos realizados en obras y urbanismo</v>
      </c>
      <c r="AM36" s="78">
        <f t="shared" si="7"/>
        <v>12</v>
      </c>
      <c r="AN36" s="73">
        <v>8</v>
      </c>
      <c r="AO36" s="79">
        <f t="shared" si="14"/>
        <v>0.66666666666666663</v>
      </c>
      <c r="AP36" s="73" t="s">
        <v>68</v>
      </c>
      <c r="AQ36" s="73" t="s">
        <v>501</v>
      </c>
      <c r="AR36" s="78" t="str">
        <f t="shared" si="8"/>
        <v>Acciones de Control u Operativos realizados en obras y urbanismo</v>
      </c>
      <c r="AS36" s="175">
        <f t="shared" si="19"/>
        <v>12</v>
      </c>
      <c r="AT36" s="175">
        <v>15</v>
      </c>
      <c r="AU36" s="177">
        <f t="shared" si="15"/>
        <v>1.25</v>
      </c>
      <c r="AV36" s="193" t="s">
        <v>664</v>
      </c>
      <c r="AW36" s="73" t="s">
        <v>501</v>
      </c>
      <c r="AX36" s="78" t="str">
        <f t="shared" si="9"/>
        <v>Acciones de Control u Operativos realizados en obras y urbanismo</v>
      </c>
      <c r="AY36" s="78">
        <f t="shared" si="10"/>
        <v>40</v>
      </c>
      <c r="AZ36" s="78">
        <f t="shared" si="11"/>
        <v>43</v>
      </c>
      <c r="BA36" s="79">
        <f t="shared" si="12"/>
        <v>1.075</v>
      </c>
      <c r="BB36" s="79">
        <f t="shared" si="0"/>
        <v>2.4999999999999998E-2</v>
      </c>
      <c r="BC36" s="193" t="s">
        <v>665</v>
      </c>
      <c r="BD36" s="45">
        <v>100</v>
      </c>
      <c r="BE36" s="45">
        <f t="shared" si="18"/>
        <v>2</v>
      </c>
    </row>
    <row r="37" spans="1:58" ht="39" customHeight="1" x14ac:dyDescent="0.25">
      <c r="A37" s="60">
        <v>17</v>
      </c>
      <c r="B37" s="206"/>
      <c r="C37" s="208"/>
      <c r="D37" s="88" t="s">
        <v>368</v>
      </c>
      <c r="E37" s="82">
        <v>0.01</v>
      </c>
      <c r="F37" s="73" t="s">
        <v>197</v>
      </c>
      <c r="G37" s="74" t="s">
        <v>252</v>
      </c>
      <c r="H37" s="74" t="s">
        <v>282</v>
      </c>
      <c r="I37" s="73">
        <v>12</v>
      </c>
      <c r="J37" s="73" t="s">
        <v>121</v>
      </c>
      <c r="K37" s="73" t="s">
        <v>373</v>
      </c>
      <c r="L37" s="75">
        <v>0</v>
      </c>
      <c r="M37" s="75">
        <v>4</v>
      </c>
      <c r="N37" s="75">
        <v>4</v>
      </c>
      <c r="O37" s="75">
        <v>4</v>
      </c>
      <c r="P37" s="73">
        <f t="shared" si="16"/>
        <v>12</v>
      </c>
      <c r="Q37" s="135" t="s">
        <v>128</v>
      </c>
      <c r="R37" s="73" t="s">
        <v>416</v>
      </c>
      <c r="S37" s="73" t="s">
        <v>420</v>
      </c>
      <c r="T37" s="73" t="s">
        <v>145</v>
      </c>
      <c r="U37" s="73"/>
      <c r="V37" s="73"/>
      <c r="W37" s="73"/>
      <c r="X37" s="76"/>
      <c r="Y37" s="77"/>
      <c r="Z37" s="78" t="str">
        <f t="shared" si="1"/>
        <v xml:space="preserve">Acciones de Control u Operativos realizados en Ambiente, Mineria y Relaciones con los animales </v>
      </c>
      <c r="AA37" s="78">
        <f t="shared" si="2"/>
        <v>0</v>
      </c>
      <c r="AB37" s="73">
        <v>0</v>
      </c>
      <c r="AC37" s="79">
        <v>1</v>
      </c>
      <c r="AD37" s="80" t="s">
        <v>488</v>
      </c>
      <c r="AE37" s="80" t="s">
        <v>525</v>
      </c>
      <c r="AF37" s="78" t="str">
        <f t="shared" si="3"/>
        <v xml:space="preserve">Acciones de Control u Operativos realizados en Ambiente, Mineria y Relaciones con los animales </v>
      </c>
      <c r="AG37" s="81">
        <f t="shared" si="4"/>
        <v>4</v>
      </c>
      <c r="AH37" s="81">
        <v>0</v>
      </c>
      <c r="AI37" s="79">
        <f t="shared" si="5"/>
        <v>0</v>
      </c>
      <c r="AJ37" s="73" t="s">
        <v>3</v>
      </c>
      <c r="AK37" s="73" t="s">
        <v>4</v>
      </c>
      <c r="AL37" s="78" t="str">
        <f t="shared" si="6"/>
        <v xml:space="preserve">Acciones de Control u Operativos realizados en Ambiente, Mineria y Relaciones con los animales </v>
      </c>
      <c r="AM37" s="78">
        <f t="shared" si="7"/>
        <v>4</v>
      </c>
      <c r="AN37" s="73">
        <v>2</v>
      </c>
      <c r="AO37" s="79">
        <f t="shared" si="14"/>
        <v>0.5</v>
      </c>
      <c r="AP37" s="73" t="s">
        <v>69</v>
      </c>
      <c r="AQ37" s="73" t="s">
        <v>501</v>
      </c>
      <c r="AR37" s="78" t="str">
        <f t="shared" si="8"/>
        <v xml:space="preserve">Acciones de Control u Operativos realizados en Ambiente, Mineria y Relaciones con los animales </v>
      </c>
      <c r="AS37" s="175">
        <f t="shared" si="19"/>
        <v>4</v>
      </c>
      <c r="AT37" s="175">
        <v>8</v>
      </c>
      <c r="AU37" s="177">
        <f t="shared" si="15"/>
        <v>2</v>
      </c>
      <c r="AV37" s="193" t="s">
        <v>644</v>
      </c>
      <c r="AW37" s="73" t="s">
        <v>501</v>
      </c>
      <c r="AX37" s="78" t="str">
        <f t="shared" si="9"/>
        <v xml:space="preserve">Acciones de Control u Operativos realizados en Ambiente, Mineria y Relaciones con los animales </v>
      </c>
      <c r="AY37" s="78">
        <f t="shared" si="10"/>
        <v>12</v>
      </c>
      <c r="AZ37" s="78">
        <f t="shared" si="11"/>
        <v>10</v>
      </c>
      <c r="BA37" s="79">
        <f t="shared" si="12"/>
        <v>0.83333333333333337</v>
      </c>
      <c r="BB37" s="79">
        <f t="shared" si="0"/>
        <v>8.3333333333333343E-2</v>
      </c>
      <c r="BC37" s="83"/>
      <c r="BD37" s="45">
        <v>83</v>
      </c>
      <c r="BE37" s="45">
        <f t="shared" si="18"/>
        <v>0.83000000000000007</v>
      </c>
    </row>
    <row r="38" spans="1:58" ht="40.5" customHeight="1" x14ac:dyDescent="0.25">
      <c r="A38" s="60">
        <v>18</v>
      </c>
      <c r="B38" s="206"/>
      <c r="C38" s="208"/>
      <c r="D38" s="88" t="s">
        <v>369</v>
      </c>
      <c r="E38" s="82">
        <v>0.01</v>
      </c>
      <c r="F38" s="73" t="s">
        <v>208</v>
      </c>
      <c r="G38" s="74" t="s">
        <v>253</v>
      </c>
      <c r="H38" s="74" t="s">
        <v>283</v>
      </c>
      <c r="I38" s="73">
        <v>2</v>
      </c>
      <c r="J38" s="73" t="s">
        <v>121</v>
      </c>
      <c r="K38" s="73" t="s">
        <v>373</v>
      </c>
      <c r="L38" s="75"/>
      <c r="M38" s="75">
        <v>1</v>
      </c>
      <c r="N38" s="75"/>
      <c r="O38" s="75">
        <v>1</v>
      </c>
      <c r="P38" s="73">
        <f t="shared" si="16"/>
        <v>2</v>
      </c>
      <c r="Q38" s="135" t="s">
        <v>128</v>
      </c>
      <c r="R38" s="73" t="s">
        <v>416</v>
      </c>
      <c r="S38" s="73" t="s">
        <v>421</v>
      </c>
      <c r="T38" s="73" t="s">
        <v>145</v>
      </c>
      <c r="U38" s="73"/>
      <c r="V38" s="73"/>
      <c r="W38" s="73"/>
      <c r="X38" s="76"/>
      <c r="Y38" s="77"/>
      <c r="Z38" s="78" t="str">
        <f t="shared" si="1"/>
        <v>Acciones de Control u Operativos realizados en Convivencia relacionados con artículos pirotécnicos y sustancias peligrosas</v>
      </c>
      <c r="AA38" s="78">
        <f t="shared" si="2"/>
        <v>0</v>
      </c>
      <c r="AB38" s="73">
        <v>0</v>
      </c>
      <c r="AC38" s="79">
        <v>1</v>
      </c>
      <c r="AD38" s="80" t="s">
        <v>488</v>
      </c>
      <c r="AE38" s="80" t="s">
        <v>525</v>
      </c>
      <c r="AF38" s="78" t="str">
        <f t="shared" si="3"/>
        <v>Acciones de Control u Operativos realizados en Convivencia relacionados con artículos pirotécnicos y sustancias peligrosas</v>
      </c>
      <c r="AG38" s="81">
        <f t="shared" si="4"/>
        <v>1</v>
      </c>
      <c r="AH38" s="82">
        <v>0</v>
      </c>
      <c r="AI38" s="79">
        <f t="shared" si="5"/>
        <v>0</v>
      </c>
      <c r="AJ38" s="73" t="s">
        <v>3</v>
      </c>
      <c r="AK38" s="73" t="s">
        <v>4</v>
      </c>
      <c r="AL38" s="78" t="str">
        <f t="shared" si="6"/>
        <v>Acciones de Control u Operativos realizados en Convivencia relacionados con artículos pirotécnicos y sustancias peligrosas</v>
      </c>
      <c r="AM38" s="78">
        <f t="shared" si="7"/>
        <v>0</v>
      </c>
      <c r="AN38" s="73">
        <v>1</v>
      </c>
      <c r="AO38" s="79">
        <v>1</v>
      </c>
      <c r="AP38" s="153" t="s">
        <v>575</v>
      </c>
      <c r="AQ38" s="153" t="s">
        <v>501</v>
      </c>
      <c r="AR38" s="78" t="str">
        <f t="shared" si="8"/>
        <v>Acciones de Control u Operativos realizados en Convivencia relacionados con artículos pirotécnicos y sustancias peligrosas</v>
      </c>
      <c r="AS38" s="175">
        <f t="shared" si="19"/>
        <v>1</v>
      </c>
      <c r="AT38" s="175">
        <v>1</v>
      </c>
      <c r="AU38" s="177">
        <f t="shared" si="15"/>
        <v>1</v>
      </c>
      <c r="AV38" s="193" t="s">
        <v>645</v>
      </c>
      <c r="AW38" s="153" t="s">
        <v>501</v>
      </c>
      <c r="AX38" s="78" t="str">
        <f t="shared" si="9"/>
        <v>Acciones de Control u Operativos realizados en Convivencia relacionados con artículos pirotécnicos y sustancias peligrosas</v>
      </c>
      <c r="AY38" s="78">
        <f t="shared" si="10"/>
        <v>2</v>
      </c>
      <c r="AZ38" s="78">
        <f t="shared" si="11"/>
        <v>2</v>
      </c>
      <c r="BA38" s="79">
        <f t="shared" si="12"/>
        <v>1</v>
      </c>
      <c r="BB38" s="79">
        <f t="shared" si="0"/>
        <v>0.5</v>
      </c>
      <c r="BC38" s="83"/>
      <c r="BD38" s="45">
        <v>100</v>
      </c>
      <c r="BE38" s="45">
        <f t="shared" si="18"/>
        <v>1</v>
      </c>
    </row>
    <row r="39" spans="1:58" ht="49.5" customHeight="1" x14ac:dyDescent="0.25">
      <c r="A39" s="60">
        <v>20</v>
      </c>
      <c r="B39" s="206"/>
      <c r="C39" s="208"/>
      <c r="D39" s="88" t="s">
        <v>489</v>
      </c>
      <c r="E39" s="82">
        <v>0.01</v>
      </c>
      <c r="F39" s="73" t="s">
        <v>208</v>
      </c>
      <c r="G39" s="74" t="s">
        <v>254</v>
      </c>
      <c r="H39" s="74" t="s">
        <v>255</v>
      </c>
      <c r="I39" s="73" t="s">
        <v>423</v>
      </c>
      <c r="J39" s="73" t="s">
        <v>123</v>
      </c>
      <c r="K39" s="73" t="s">
        <v>381</v>
      </c>
      <c r="L39" s="72">
        <v>0.15</v>
      </c>
      <c r="M39" s="72">
        <v>0.25</v>
      </c>
      <c r="N39" s="72">
        <v>0.4</v>
      </c>
      <c r="O39" s="72">
        <v>0.55000000000000004</v>
      </c>
      <c r="P39" s="82">
        <f t="shared" si="16"/>
        <v>0.55000000000000004</v>
      </c>
      <c r="Q39" s="135" t="s">
        <v>128</v>
      </c>
      <c r="R39" s="73" t="s">
        <v>425</v>
      </c>
      <c r="S39" s="73" t="s">
        <v>422</v>
      </c>
      <c r="T39" s="73" t="s">
        <v>145</v>
      </c>
      <c r="U39" s="73"/>
      <c r="V39" s="73"/>
      <c r="W39" s="73"/>
      <c r="X39" s="76"/>
      <c r="Y39" s="77"/>
      <c r="Z39" s="78" t="str">
        <f t="shared" si="1"/>
        <v>Querellas civiles de policia y contravencionales resueltas</v>
      </c>
      <c r="AA39" s="78">
        <f t="shared" si="2"/>
        <v>0.15</v>
      </c>
      <c r="AB39" s="73">
        <f>(89+61+22)/1005</f>
        <v>0.17114427860696518</v>
      </c>
      <c r="AC39" s="79">
        <f t="shared" si="20"/>
        <v>1.140961857379768</v>
      </c>
      <c r="AD39" s="80" t="s">
        <v>530</v>
      </c>
      <c r="AE39" s="80" t="s">
        <v>531</v>
      </c>
      <c r="AF39" s="78" t="str">
        <f t="shared" si="3"/>
        <v>Querellas civiles de policia y contravencionales resueltas</v>
      </c>
      <c r="AG39" s="81">
        <f t="shared" si="4"/>
        <v>0.25</v>
      </c>
      <c r="AH39" s="84">
        <v>0.12835820895522387</v>
      </c>
      <c r="AI39" s="79">
        <f t="shared" si="5"/>
        <v>0.51343283582089549</v>
      </c>
      <c r="AJ39" s="73" t="s">
        <v>39</v>
      </c>
      <c r="AK39" s="73" t="s">
        <v>30</v>
      </c>
      <c r="AL39" s="78" t="str">
        <f t="shared" si="6"/>
        <v>Querellas civiles de policia y contravencionales resueltas</v>
      </c>
      <c r="AM39" s="78">
        <f t="shared" si="7"/>
        <v>0.4</v>
      </c>
      <c r="AN39" s="82">
        <f>148/1005</f>
        <v>0.14726368159203981</v>
      </c>
      <c r="AO39" s="79">
        <f t="shared" si="14"/>
        <v>0.36815920398009949</v>
      </c>
      <c r="AP39" s="73" t="s">
        <v>72</v>
      </c>
      <c r="AQ39" s="73" t="s">
        <v>71</v>
      </c>
      <c r="AR39" s="78" t="str">
        <f t="shared" si="8"/>
        <v>Querellas civiles de policia y contravencionales resueltas</v>
      </c>
      <c r="AS39" s="189">
        <f t="shared" si="19"/>
        <v>0.55000000000000004</v>
      </c>
      <c r="AT39" s="189">
        <v>0.20199004975124379</v>
      </c>
      <c r="AU39" s="177">
        <f t="shared" si="15"/>
        <v>0.36725463591135232</v>
      </c>
      <c r="AV39" s="153" t="s">
        <v>640</v>
      </c>
      <c r="AW39" s="153" t="s">
        <v>448</v>
      </c>
      <c r="AX39" s="78" t="str">
        <f t="shared" si="9"/>
        <v>Querellas civiles de policia y contravencionales resueltas</v>
      </c>
      <c r="AY39" s="78">
        <f t="shared" si="10"/>
        <v>0.55000000000000004</v>
      </c>
      <c r="AZ39" s="78">
        <f t="shared" si="11"/>
        <v>0.14726368159203981</v>
      </c>
      <c r="BA39" s="79">
        <f t="shared" si="12"/>
        <v>0.26775214834916328</v>
      </c>
      <c r="BB39" s="79">
        <f t="shared" si="0"/>
        <v>1.8181818181818181</v>
      </c>
      <c r="BC39" s="193" t="s">
        <v>646</v>
      </c>
      <c r="BD39" s="45">
        <v>27</v>
      </c>
      <c r="BE39" s="45">
        <f t="shared" si="18"/>
        <v>0.27</v>
      </c>
    </row>
    <row r="40" spans="1:58" ht="68.25" customHeight="1" x14ac:dyDescent="0.25">
      <c r="A40" s="60">
        <v>21</v>
      </c>
      <c r="B40" s="206"/>
      <c r="C40" s="208"/>
      <c r="D40" s="88" t="s">
        <v>244</v>
      </c>
      <c r="E40" s="82">
        <v>0.02</v>
      </c>
      <c r="F40" s="73" t="s">
        <v>208</v>
      </c>
      <c r="G40" s="74" t="s">
        <v>256</v>
      </c>
      <c r="H40" s="74" t="s">
        <v>257</v>
      </c>
      <c r="I40" s="73">
        <v>767</v>
      </c>
      <c r="J40" s="73" t="s">
        <v>123</v>
      </c>
      <c r="K40" s="73" t="s">
        <v>382</v>
      </c>
      <c r="L40" s="72">
        <v>0.01</v>
      </c>
      <c r="M40" s="72">
        <v>0.03</v>
      </c>
      <c r="N40" s="72">
        <v>0.06</v>
      </c>
      <c r="O40" s="72">
        <v>0.1</v>
      </c>
      <c r="P40" s="82">
        <f t="shared" si="16"/>
        <v>0.1</v>
      </c>
      <c r="Q40" s="135" t="s">
        <v>128</v>
      </c>
      <c r="R40" s="73" t="s">
        <v>425</v>
      </c>
      <c r="S40" s="73" t="s">
        <v>421</v>
      </c>
      <c r="T40" s="73" t="s">
        <v>145</v>
      </c>
      <c r="U40" s="73"/>
      <c r="V40" s="73"/>
      <c r="W40" s="73"/>
      <c r="X40" s="76"/>
      <c r="Y40" s="77"/>
      <c r="Z40" s="78" t="str">
        <f t="shared" si="1"/>
        <v>Ejecución plan de descongestión</v>
      </c>
      <c r="AA40" s="78">
        <f t="shared" si="2"/>
        <v>0.01</v>
      </c>
      <c r="AB40" s="73">
        <f>7/767</f>
        <v>9.126466753585397E-3</v>
      </c>
      <c r="AC40" s="79">
        <f t="shared" si="20"/>
        <v>0.91264667535853972</v>
      </c>
      <c r="AD40" s="80" t="s">
        <v>34</v>
      </c>
      <c r="AE40" s="80" t="s">
        <v>532</v>
      </c>
      <c r="AF40" s="78" t="str">
        <f t="shared" si="3"/>
        <v>Ejecución plan de descongestión</v>
      </c>
      <c r="AG40" s="81">
        <f t="shared" si="4"/>
        <v>0.03</v>
      </c>
      <c r="AH40" s="81">
        <f>40/767</f>
        <v>5.215123859191656E-2</v>
      </c>
      <c r="AI40" s="79">
        <f t="shared" si="5"/>
        <v>1.7383746197305521</v>
      </c>
      <c r="AJ40" s="73" t="s">
        <v>50</v>
      </c>
      <c r="AK40" s="80" t="s">
        <v>36</v>
      </c>
      <c r="AL40" s="78" t="str">
        <f t="shared" si="6"/>
        <v>Ejecución plan de descongestión</v>
      </c>
      <c r="AM40" s="78">
        <f t="shared" si="7"/>
        <v>0.06</v>
      </c>
      <c r="AN40" s="82">
        <f>53/767</f>
        <v>6.9100391134289438E-2</v>
      </c>
      <c r="AO40" s="79">
        <f t="shared" si="14"/>
        <v>1.1516731855714906</v>
      </c>
      <c r="AP40" s="153" t="s">
        <v>577</v>
      </c>
      <c r="AQ40" s="153" t="s">
        <v>448</v>
      </c>
      <c r="AR40" s="78" t="str">
        <f t="shared" si="8"/>
        <v>Ejecución plan de descongestión</v>
      </c>
      <c r="AS40" s="189">
        <f t="shared" si="19"/>
        <v>0.1</v>
      </c>
      <c r="AT40" s="189">
        <v>0.11004126547455295</v>
      </c>
      <c r="AU40" s="177">
        <f t="shared" si="15"/>
        <v>1.1004126547455295</v>
      </c>
      <c r="AV40" s="153" t="s">
        <v>647</v>
      </c>
      <c r="AW40" s="153" t="s">
        <v>448</v>
      </c>
      <c r="AX40" s="78" t="str">
        <f t="shared" si="9"/>
        <v>Ejecución plan de descongestión</v>
      </c>
      <c r="AY40" s="78">
        <f t="shared" si="10"/>
        <v>0.1</v>
      </c>
      <c r="AZ40" s="78">
        <f>IF(J40="Constante",AVERAGE(AB40,AH40,AN40,AT40),IF(J40="SUMA",(SUM(AB40,AH40,AN40,AT40)),IF(J40="creciente",AU40,AN40)))</f>
        <v>1.1004126547455295</v>
      </c>
      <c r="BA40" s="79">
        <f t="shared" si="12"/>
        <v>11.004126547455295</v>
      </c>
      <c r="BB40" s="79">
        <f t="shared" si="0"/>
        <v>10</v>
      </c>
      <c r="BC40" s="193" t="s">
        <v>653</v>
      </c>
      <c r="BD40" s="45">
        <v>100</v>
      </c>
      <c r="BE40" s="45">
        <f t="shared" si="18"/>
        <v>2</v>
      </c>
    </row>
    <row r="41" spans="1:58" ht="44.25" customHeight="1" x14ac:dyDescent="0.25">
      <c r="A41" s="60">
        <v>22</v>
      </c>
      <c r="B41" s="206"/>
      <c r="C41" s="208"/>
      <c r="D41" s="88" t="s">
        <v>245</v>
      </c>
      <c r="E41" s="82">
        <v>0.03</v>
      </c>
      <c r="F41" s="73" t="s">
        <v>197</v>
      </c>
      <c r="G41" s="74" t="s">
        <v>258</v>
      </c>
      <c r="H41" s="74" t="s">
        <v>259</v>
      </c>
      <c r="I41" s="73">
        <v>103</v>
      </c>
      <c r="J41" s="73" t="s">
        <v>122</v>
      </c>
      <c r="K41" s="73" t="s">
        <v>383</v>
      </c>
      <c r="L41" s="72">
        <v>1</v>
      </c>
      <c r="M41" s="72">
        <v>1</v>
      </c>
      <c r="N41" s="72">
        <v>1</v>
      </c>
      <c r="O41" s="72">
        <v>1</v>
      </c>
      <c r="P41" s="73">
        <f t="shared" si="16"/>
        <v>1</v>
      </c>
      <c r="Q41" s="135" t="s">
        <v>128</v>
      </c>
      <c r="R41" s="73" t="s">
        <v>424</v>
      </c>
      <c r="S41" s="73" t="s">
        <v>421</v>
      </c>
      <c r="T41" s="73" t="s">
        <v>145</v>
      </c>
      <c r="U41" s="73"/>
      <c r="V41" s="73"/>
      <c r="W41" s="73"/>
      <c r="X41" s="76"/>
      <c r="Y41" s="77"/>
      <c r="Z41" s="78" t="str">
        <f t="shared" si="1"/>
        <v>Actuaciones administrativas registradas en el aplicativo</v>
      </c>
      <c r="AA41" s="78">
        <f t="shared" si="2"/>
        <v>1</v>
      </c>
      <c r="AB41" s="73">
        <v>0</v>
      </c>
      <c r="AC41" s="79">
        <f t="shared" si="20"/>
        <v>0</v>
      </c>
      <c r="AD41" s="80" t="s">
        <v>488</v>
      </c>
      <c r="AE41" s="80" t="s">
        <v>525</v>
      </c>
      <c r="AF41" s="78" t="str">
        <f t="shared" si="3"/>
        <v>Actuaciones administrativas registradas en el aplicativo</v>
      </c>
      <c r="AG41" s="81">
        <f t="shared" si="4"/>
        <v>1</v>
      </c>
      <c r="AH41" s="81">
        <f>103/103</f>
        <v>1</v>
      </c>
      <c r="AI41" s="79">
        <f t="shared" si="5"/>
        <v>1</v>
      </c>
      <c r="AJ41" s="73" t="s">
        <v>35</v>
      </c>
      <c r="AK41" s="80" t="s">
        <v>532</v>
      </c>
      <c r="AL41" s="78" t="str">
        <f t="shared" si="6"/>
        <v>Actuaciones administrativas registradas en el aplicativo</v>
      </c>
      <c r="AM41" s="78">
        <f t="shared" si="7"/>
        <v>1</v>
      </c>
      <c r="AN41" s="73">
        <v>1</v>
      </c>
      <c r="AO41" s="79">
        <f t="shared" si="14"/>
        <v>1</v>
      </c>
      <c r="AP41" s="153" t="s">
        <v>578</v>
      </c>
      <c r="AQ41" s="153" t="s">
        <v>71</v>
      </c>
      <c r="AR41" s="78" t="str">
        <f t="shared" si="8"/>
        <v>Actuaciones administrativas registradas en el aplicativo</v>
      </c>
      <c r="AS41" s="189">
        <f t="shared" si="19"/>
        <v>1</v>
      </c>
      <c r="AT41" s="192">
        <v>1</v>
      </c>
      <c r="AU41" s="177">
        <f t="shared" si="15"/>
        <v>1</v>
      </c>
      <c r="AV41" s="153" t="s">
        <v>578</v>
      </c>
      <c r="AW41" s="153" t="s">
        <v>71</v>
      </c>
      <c r="AX41" s="78" t="str">
        <f t="shared" si="9"/>
        <v>Actuaciones administrativas registradas en el aplicativo</v>
      </c>
      <c r="AY41" s="78">
        <f t="shared" si="10"/>
        <v>1</v>
      </c>
      <c r="AZ41" s="78">
        <f t="shared" si="11"/>
        <v>0.75</v>
      </c>
      <c r="BA41" s="79">
        <f t="shared" si="12"/>
        <v>0.75</v>
      </c>
      <c r="BB41" s="79">
        <f t="shared" si="0"/>
        <v>1</v>
      </c>
      <c r="BC41" s="153" t="s">
        <v>652</v>
      </c>
      <c r="BD41" s="45">
        <v>75</v>
      </c>
      <c r="BE41" s="45">
        <f t="shared" si="18"/>
        <v>2.25</v>
      </c>
    </row>
    <row r="42" spans="1:58" ht="62.25" customHeight="1" x14ac:dyDescent="0.25">
      <c r="A42" s="60">
        <v>23</v>
      </c>
      <c r="B42" s="206"/>
      <c r="C42" s="208"/>
      <c r="D42" s="88" t="s">
        <v>246</v>
      </c>
      <c r="E42" s="82">
        <v>0.02</v>
      </c>
      <c r="F42" s="73" t="s">
        <v>197</v>
      </c>
      <c r="G42" s="74" t="s">
        <v>260</v>
      </c>
      <c r="H42" s="74" t="s">
        <v>261</v>
      </c>
      <c r="I42" s="72">
        <v>1</v>
      </c>
      <c r="J42" s="73" t="s">
        <v>122</v>
      </c>
      <c r="K42" s="73" t="s">
        <v>384</v>
      </c>
      <c r="L42" s="72">
        <v>1</v>
      </c>
      <c r="M42" s="72">
        <v>1</v>
      </c>
      <c r="N42" s="72">
        <v>1</v>
      </c>
      <c r="O42" s="72">
        <v>1</v>
      </c>
      <c r="P42" s="73">
        <f t="shared" si="16"/>
        <v>1</v>
      </c>
      <c r="Q42" s="135" t="s">
        <v>128</v>
      </c>
      <c r="R42" s="73" t="s">
        <v>424</v>
      </c>
      <c r="S42" s="73" t="s">
        <v>421</v>
      </c>
      <c r="T42" s="73" t="s">
        <v>145</v>
      </c>
      <c r="U42" s="73"/>
      <c r="V42" s="73"/>
      <c r="W42" s="73"/>
      <c r="X42" s="76"/>
      <c r="Y42" s="77"/>
      <c r="Z42" s="78" t="str">
        <f t="shared" si="1"/>
        <v>Actuaciones policivas registradas en el aplicativo</v>
      </c>
      <c r="AA42" s="78">
        <f t="shared" si="2"/>
        <v>1</v>
      </c>
      <c r="AB42" s="73">
        <v>0</v>
      </c>
      <c r="AC42" s="79">
        <f t="shared" si="20"/>
        <v>0</v>
      </c>
      <c r="AD42" s="80" t="s">
        <v>488</v>
      </c>
      <c r="AE42" s="80" t="s">
        <v>525</v>
      </c>
      <c r="AF42" s="78" t="str">
        <f t="shared" si="3"/>
        <v>Actuaciones policivas registradas en el aplicativo</v>
      </c>
      <c r="AG42" s="81">
        <f t="shared" si="4"/>
        <v>1</v>
      </c>
      <c r="AH42" s="81">
        <v>1</v>
      </c>
      <c r="AI42" s="79">
        <f t="shared" si="5"/>
        <v>1</v>
      </c>
      <c r="AJ42" s="73" t="s">
        <v>37</v>
      </c>
      <c r="AK42" s="80" t="s">
        <v>532</v>
      </c>
      <c r="AL42" s="78" t="str">
        <f t="shared" si="6"/>
        <v>Actuaciones policivas registradas en el aplicativo</v>
      </c>
      <c r="AM42" s="78">
        <f t="shared" si="7"/>
        <v>1</v>
      </c>
      <c r="AN42" s="81">
        <v>1</v>
      </c>
      <c r="AO42" s="79">
        <f t="shared" si="14"/>
        <v>1</v>
      </c>
      <c r="AP42" s="73" t="s">
        <v>37</v>
      </c>
      <c r="AQ42" s="154" t="s">
        <v>532</v>
      </c>
      <c r="AR42" s="78" t="str">
        <f t="shared" si="8"/>
        <v>Actuaciones policivas registradas en el aplicativo</v>
      </c>
      <c r="AS42" s="189">
        <f t="shared" si="19"/>
        <v>1</v>
      </c>
      <c r="AT42" s="189">
        <v>1</v>
      </c>
      <c r="AU42" s="177">
        <f t="shared" si="15"/>
        <v>1</v>
      </c>
      <c r="AV42" s="73" t="s">
        <v>37</v>
      </c>
      <c r="AW42" s="154" t="s">
        <v>532</v>
      </c>
      <c r="AX42" s="78" t="str">
        <f t="shared" si="9"/>
        <v>Actuaciones policivas registradas en el aplicativo</v>
      </c>
      <c r="AY42" s="78">
        <f t="shared" si="10"/>
        <v>1</v>
      </c>
      <c r="AZ42" s="78">
        <f t="shared" si="11"/>
        <v>0.75</v>
      </c>
      <c r="BA42" s="79">
        <f t="shared" si="12"/>
        <v>0.75</v>
      </c>
      <c r="BB42" s="79">
        <f t="shared" si="0"/>
        <v>1</v>
      </c>
      <c r="BC42" s="193" t="s">
        <v>651</v>
      </c>
      <c r="BD42" s="45">
        <v>100</v>
      </c>
      <c r="BE42" s="45">
        <f t="shared" si="18"/>
        <v>2</v>
      </c>
    </row>
    <row r="43" spans="1:58" ht="38.25" customHeight="1" x14ac:dyDescent="0.25">
      <c r="A43" s="60">
        <v>24</v>
      </c>
      <c r="B43" s="206"/>
      <c r="C43" s="208"/>
      <c r="D43" s="88" t="s">
        <v>490</v>
      </c>
      <c r="E43" s="82">
        <v>0.02</v>
      </c>
      <c r="F43" s="73" t="s">
        <v>197</v>
      </c>
      <c r="G43" s="74" t="s">
        <v>262</v>
      </c>
      <c r="H43" s="74" t="s">
        <v>263</v>
      </c>
      <c r="I43" s="73">
        <v>218</v>
      </c>
      <c r="J43" s="73" t="s">
        <v>123</v>
      </c>
      <c r="K43" s="73" t="s">
        <v>385</v>
      </c>
      <c r="L43" s="72">
        <v>0.01</v>
      </c>
      <c r="M43" s="72">
        <v>0.3</v>
      </c>
      <c r="N43" s="72">
        <v>0.6</v>
      </c>
      <c r="O43" s="72">
        <v>1</v>
      </c>
      <c r="P43" s="73">
        <f t="shared" si="16"/>
        <v>1</v>
      </c>
      <c r="Q43" s="135" t="s">
        <v>128</v>
      </c>
      <c r="R43" s="73" t="s">
        <v>424</v>
      </c>
      <c r="S43" s="73" t="s">
        <v>421</v>
      </c>
      <c r="T43" s="73" t="s">
        <v>145</v>
      </c>
      <c r="U43" s="73"/>
      <c r="V43" s="73"/>
      <c r="W43" s="73"/>
      <c r="X43" s="76"/>
      <c r="Y43" s="77"/>
      <c r="Z43" s="78" t="str">
        <f t="shared" si="1"/>
        <v>Actuaciones administrativas impulsadas</v>
      </c>
      <c r="AA43" s="78">
        <f t="shared" si="2"/>
        <v>0.01</v>
      </c>
      <c r="AB43" s="73">
        <v>0</v>
      </c>
      <c r="AC43" s="79">
        <f t="shared" si="20"/>
        <v>0</v>
      </c>
      <c r="AD43" s="80" t="s">
        <v>488</v>
      </c>
      <c r="AE43" s="80" t="s">
        <v>525</v>
      </c>
      <c r="AF43" s="78" t="str">
        <f t="shared" si="3"/>
        <v>Actuaciones administrativas impulsadas</v>
      </c>
      <c r="AG43" s="81">
        <f t="shared" si="4"/>
        <v>0.3</v>
      </c>
      <c r="AH43" s="81">
        <f>3/218</f>
        <v>1.3761467889908258E-2</v>
      </c>
      <c r="AI43" s="79">
        <f t="shared" si="5"/>
        <v>4.5871559633027525E-2</v>
      </c>
      <c r="AJ43" s="73" t="s">
        <v>38</v>
      </c>
      <c r="AK43" s="80" t="s">
        <v>532</v>
      </c>
      <c r="AL43" s="78" t="str">
        <f t="shared" si="6"/>
        <v>Actuaciones administrativas impulsadas</v>
      </c>
      <c r="AM43" s="78">
        <f t="shared" si="7"/>
        <v>0.6</v>
      </c>
      <c r="AN43" s="73">
        <f>+(2+2+0)/218</f>
        <v>1.834862385321101E-2</v>
      </c>
      <c r="AO43" s="79">
        <f t="shared" si="14"/>
        <v>3.0581039755351685E-2</v>
      </c>
      <c r="AP43" s="153" t="s">
        <v>579</v>
      </c>
      <c r="AQ43" s="73" t="s">
        <v>71</v>
      </c>
      <c r="AR43" s="78" t="str">
        <f t="shared" si="8"/>
        <v>Actuaciones administrativas impulsadas</v>
      </c>
      <c r="AS43" s="189">
        <f t="shared" si="19"/>
        <v>1</v>
      </c>
      <c r="AT43" s="189">
        <v>8.2568807339449546E-2</v>
      </c>
      <c r="AU43" s="177">
        <f t="shared" si="15"/>
        <v>8.2568807339449546E-2</v>
      </c>
      <c r="AV43" s="153" t="s">
        <v>648</v>
      </c>
      <c r="AW43" s="73" t="s">
        <v>71</v>
      </c>
      <c r="AX43" s="78" t="str">
        <f t="shared" si="9"/>
        <v>Actuaciones administrativas impulsadas</v>
      </c>
      <c r="AY43" s="78">
        <f t="shared" si="10"/>
        <v>1</v>
      </c>
      <c r="AZ43" s="196">
        <f>IF(J43="Constante",AVERAGE(AB43,AH43,AN43,AT43),IF(J43="SUMA",(SUM(AB43,AH43,AN43,AT43)),IF(J43="creciente",AU43,AU43)))</f>
        <v>8.2568807339449546E-2</v>
      </c>
      <c r="BA43" s="79">
        <f t="shared" si="12"/>
        <v>8.2568807339449546E-2</v>
      </c>
      <c r="BB43" s="79">
        <f t="shared" si="0"/>
        <v>1</v>
      </c>
      <c r="BC43" s="193" t="s">
        <v>649</v>
      </c>
      <c r="BD43" s="45">
        <v>8</v>
      </c>
      <c r="BE43" s="45">
        <f t="shared" si="18"/>
        <v>0.16</v>
      </c>
    </row>
    <row r="44" spans="1:58" ht="39" customHeight="1" x14ac:dyDescent="0.25">
      <c r="A44" s="60">
        <v>25</v>
      </c>
      <c r="B44" s="206"/>
      <c r="C44" s="208"/>
      <c r="D44" s="71" t="s">
        <v>491</v>
      </c>
      <c r="E44" s="82">
        <v>0.01</v>
      </c>
      <c r="F44" s="73" t="s">
        <v>197</v>
      </c>
      <c r="G44" s="100" t="s">
        <v>264</v>
      </c>
      <c r="H44" s="100" t="s">
        <v>371</v>
      </c>
      <c r="I44" s="73">
        <v>2</v>
      </c>
      <c r="J44" s="73" t="s">
        <v>121</v>
      </c>
      <c r="K44" s="73"/>
      <c r="L44" s="72">
        <v>0</v>
      </c>
      <c r="M44" s="72">
        <v>0</v>
      </c>
      <c r="N44" s="72">
        <v>0</v>
      </c>
      <c r="O44" s="72">
        <v>0.1</v>
      </c>
      <c r="P44" s="82">
        <f t="shared" si="16"/>
        <v>0.1</v>
      </c>
      <c r="Q44" s="135" t="s">
        <v>128</v>
      </c>
      <c r="R44" s="73" t="s">
        <v>424</v>
      </c>
      <c r="S44" s="73" t="s">
        <v>502</v>
      </c>
      <c r="T44" s="73" t="s">
        <v>145</v>
      </c>
      <c r="U44" s="73"/>
      <c r="V44" s="73"/>
      <c r="W44" s="73"/>
      <c r="X44" s="76"/>
      <c r="Y44" s="77"/>
      <c r="Z44" s="78" t="str">
        <f t="shared" si="1"/>
        <v>Disminución Revocatorias Consejo de Justicia</v>
      </c>
      <c r="AA44" s="78">
        <f t="shared" si="2"/>
        <v>0</v>
      </c>
      <c r="AB44" s="73">
        <v>0</v>
      </c>
      <c r="AC44" s="79">
        <v>1</v>
      </c>
      <c r="AD44" s="80" t="s">
        <v>503</v>
      </c>
      <c r="AE44" s="80" t="s">
        <v>525</v>
      </c>
      <c r="AF44" s="78" t="str">
        <f t="shared" si="3"/>
        <v>Disminución Revocatorias Consejo de Justicia</v>
      </c>
      <c r="AG44" s="81">
        <f t="shared" si="4"/>
        <v>0</v>
      </c>
      <c r="AH44" s="82">
        <v>0</v>
      </c>
      <c r="AI44" s="79">
        <v>1</v>
      </c>
      <c r="AJ44" s="80" t="s">
        <v>503</v>
      </c>
      <c r="AK44" s="80" t="s">
        <v>525</v>
      </c>
      <c r="AL44" s="78" t="str">
        <f t="shared" si="6"/>
        <v>Disminución Revocatorias Consejo de Justicia</v>
      </c>
      <c r="AM44" s="78">
        <f t="shared" si="7"/>
        <v>0</v>
      </c>
      <c r="AN44" s="82">
        <v>0</v>
      </c>
      <c r="AO44" s="79">
        <v>1</v>
      </c>
      <c r="AP44" s="154" t="s">
        <v>583</v>
      </c>
      <c r="AQ44" s="80" t="s">
        <v>525</v>
      </c>
      <c r="AR44" s="78" t="str">
        <f t="shared" si="8"/>
        <v>Disminución Revocatorias Consejo de Justicia</v>
      </c>
      <c r="AS44" s="189">
        <f t="shared" si="19"/>
        <v>0.1</v>
      </c>
      <c r="AT44" s="189">
        <v>0</v>
      </c>
      <c r="AU44" s="177">
        <f t="shared" si="15"/>
        <v>0</v>
      </c>
      <c r="AV44" s="154" t="s">
        <v>583</v>
      </c>
      <c r="AW44" s="80" t="s">
        <v>525</v>
      </c>
      <c r="AX44" s="78" t="str">
        <f t="shared" si="9"/>
        <v>Disminución Revocatorias Consejo de Justicia</v>
      </c>
      <c r="AY44" s="78">
        <f t="shared" si="10"/>
        <v>0.1</v>
      </c>
      <c r="AZ44" s="78">
        <f t="shared" si="11"/>
        <v>0</v>
      </c>
      <c r="BA44" s="79">
        <f t="shared" si="12"/>
        <v>0</v>
      </c>
      <c r="BB44" s="79" t="e">
        <f t="shared" si="0"/>
        <v>#DIV/0!</v>
      </c>
      <c r="BC44" s="193" t="s">
        <v>650</v>
      </c>
      <c r="BD44" s="45">
        <v>0</v>
      </c>
      <c r="BE44" s="45">
        <f t="shared" si="18"/>
        <v>0</v>
      </c>
    </row>
    <row r="45" spans="1:58" ht="20.25" customHeight="1" x14ac:dyDescent="0.25">
      <c r="A45" s="60"/>
      <c r="B45" s="206"/>
      <c r="C45" s="208"/>
      <c r="D45" s="101" t="s">
        <v>243</v>
      </c>
      <c r="E45" s="72">
        <v>0.18</v>
      </c>
      <c r="F45" s="73"/>
      <c r="G45" s="80"/>
      <c r="H45" s="80"/>
      <c r="I45" s="73"/>
      <c r="J45" s="73"/>
      <c r="K45" s="73"/>
      <c r="L45" s="72"/>
      <c r="M45" s="72"/>
      <c r="N45" s="72"/>
      <c r="O45" s="72"/>
      <c r="P45" s="73"/>
      <c r="Q45" s="135"/>
      <c r="R45" s="73"/>
      <c r="S45" s="73"/>
      <c r="T45" s="73"/>
      <c r="U45" s="73"/>
      <c r="V45" s="73"/>
      <c r="W45" s="73"/>
      <c r="X45" s="76"/>
      <c r="Y45" s="77"/>
      <c r="Z45" s="78"/>
      <c r="AA45" s="78"/>
      <c r="AB45" s="73"/>
      <c r="AC45" s="79"/>
      <c r="AD45" s="80"/>
      <c r="AE45" s="80"/>
      <c r="AF45" s="78"/>
      <c r="AG45" s="81"/>
      <c r="AH45" s="82"/>
      <c r="AI45" s="79"/>
      <c r="AJ45" s="73"/>
      <c r="AK45" s="73"/>
      <c r="AL45" s="78"/>
      <c r="AM45" s="78"/>
      <c r="AN45" s="73"/>
      <c r="AO45" s="79"/>
      <c r="AP45" s="73"/>
      <c r="AQ45" s="73"/>
      <c r="AR45" s="78"/>
      <c r="AS45" s="176"/>
      <c r="AT45" s="180"/>
      <c r="AU45" s="177"/>
      <c r="AV45" s="178"/>
      <c r="AW45" s="179"/>
      <c r="AX45" s="78"/>
      <c r="AY45" s="78"/>
      <c r="AZ45" s="78"/>
      <c r="BA45" s="84"/>
      <c r="BB45" s="85"/>
      <c r="BC45" s="83"/>
      <c r="BD45" s="45">
        <f>SUM(BD34:BD44)</f>
        <v>793</v>
      </c>
      <c r="BE45" s="45">
        <f>SUM(BE34:BE44)/100</f>
        <v>0.1351</v>
      </c>
      <c r="BF45" s="45">
        <f>+BE45/E45</f>
        <v>0.75055555555555553</v>
      </c>
    </row>
    <row r="46" spans="1:58" ht="53.25" customHeight="1" x14ac:dyDescent="0.25">
      <c r="A46" s="60">
        <v>26</v>
      </c>
      <c r="B46" s="206"/>
      <c r="C46" s="206" t="s">
        <v>240</v>
      </c>
      <c r="D46" s="157" t="s">
        <v>550</v>
      </c>
      <c r="E46" s="84">
        <v>0.02</v>
      </c>
      <c r="F46" s="73" t="s">
        <v>208</v>
      </c>
      <c r="G46" s="74" t="s">
        <v>265</v>
      </c>
      <c r="H46" s="74" t="s">
        <v>266</v>
      </c>
      <c r="I46" s="102">
        <v>23287141000</v>
      </c>
      <c r="J46" s="73" t="s">
        <v>123</v>
      </c>
      <c r="K46" s="73" t="s">
        <v>391</v>
      </c>
      <c r="L46" s="72">
        <v>0.1</v>
      </c>
      <c r="M46" s="72">
        <v>0.5</v>
      </c>
      <c r="N46" s="72">
        <v>0.72</v>
      </c>
      <c r="O46" s="72">
        <v>0.95</v>
      </c>
      <c r="P46" s="82">
        <f>IF(J46="Constante",AVERAGE(L46,M46,N46,O46),IF(J46="SUMA",(SUM(L46,M46,N46,O46)),IF(J46="creciente",O46,O46)))</f>
        <v>0.95</v>
      </c>
      <c r="Q46" s="135" t="s">
        <v>128</v>
      </c>
      <c r="R46" s="73" t="s">
        <v>426</v>
      </c>
      <c r="S46" s="73" t="s">
        <v>435</v>
      </c>
      <c r="T46" s="73" t="s">
        <v>145</v>
      </c>
      <c r="U46" s="73"/>
      <c r="V46" s="73"/>
      <c r="W46" s="73"/>
      <c r="X46" s="76"/>
      <c r="Y46" s="77"/>
      <c r="Z46" s="78" t="str">
        <f t="shared" si="1"/>
        <v>Ejecución presupuestal de inversión directa</v>
      </c>
      <c r="AA46" s="78">
        <f t="shared" si="2"/>
        <v>0.1</v>
      </c>
      <c r="AB46" s="143">
        <f>2353280586/23287141000</f>
        <v>0.10105493783028152</v>
      </c>
      <c r="AC46" s="79">
        <f>(AB46/AA46)</f>
        <v>1.0105493783028152</v>
      </c>
      <c r="AD46" s="80" t="s">
        <v>494</v>
      </c>
      <c r="AE46" s="80" t="s">
        <v>497</v>
      </c>
      <c r="AF46" s="78" t="str">
        <f t="shared" si="3"/>
        <v>Ejecución presupuestal de inversión directa</v>
      </c>
      <c r="AG46" s="81">
        <f t="shared" si="4"/>
        <v>0.5</v>
      </c>
      <c r="AH46" s="82">
        <v>0.15</v>
      </c>
      <c r="AI46" s="79">
        <f t="shared" si="5"/>
        <v>0.3</v>
      </c>
      <c r="AJ46" s="73" t="s">
        <v>17</v>
      </c>
      <c r="AK46" s="73" t="s">
        <v>497</v>
      </c>
      <c r="AL46" s="78" t="str">
        <f t="shared" si="6"/>
        <v>Ejecución presupuestal de inversión directa</v>
      </c>
      <c r="AM46" s="78">
        <f t="shared" si="7"/>
        <v>0.72</v>
      </c>
      <c r="AN46" s="82">
        <f>4722366107/25594288314</f>
        <v>0.18450859227122482</v>
      </c>
      <c r="AO46" s="79">
        <f t="shared" si="14"/>
        <v>0.25626193371003447</v>
      </c>
      <c r="AP46" s="73" t="s">
        <v>59</v>
      </c>
      <c r="AQ46" s="73" t="s">
        <v>497</v>
      </c>
      <c r="AR46" s="78" t="str">
        <f t="shared" si="8"/>
        <v>Ejecución presupuestal de inversión directa</v>
      </c>
      <c r="AS46" s="188">
        <f>P46</f>
        <v>0.95</v>
      </c>
      <c r="AT46" s="180">
        <f>23546766505/25594288314</f>
        <v>0.92000083050248316</v>
      </c>
      <c r="AU46" s="177">
        <f t="shared" si="15"/>
        <v>0.96842192684471917</v>
      </c>
      <c r="AV46" s="153" t="s">
        <v>654</v>
      </c>
      <c r="AW46" s="73" t="s">
        <v>497</v>
      </c>
      <c r="AX46" s="78" t="str">
        <f t="shared" si="9"/>
        <v>Ejecución presupuestal de inversión directa</v>
      </c>
      <c r="AY46" s="78">
        <f t="shared" si="10"/>
        <v>0.95</v>
      </c>
      <c r="AZ46" s="78">
        <f t="shared" si="11"/>
        <v>0.18450859227122482</v>
      </c>
      <c r="BA46" s="79">
        <f t="shared" si="12"/>
        <v>0.1942195708118156</v>
      </c>
      <c r="BB46" s="79">
        <f t="shared" si="0"/>
        <v>1.0526315789473684</v>
      </c>
      <c r="BC46" s="193" t="s">
        <v>656</v>
      </c>
      <c r="BD46" s="45">
        <v>19</v>
      </c>
      <c r="BE46" s="45">
        <f t="shared" si="18"/>
        <v>0.38</v>
      </c>
    </row>
    <row r="47" spans="1:58" ht="45" customHeight="1" x14ac:dyDescent="0.25">
      <c r="A47" s="60">
        <v>27</v>
      </c>
      <c r="B47" s="206"/>
      <c r="C47" s="206"/>
      <c r="D47" s="157" t="s">
        <v>495</v>
      </c>
      <c r="E47" s="84">
        <v>0.01</v>
      </c>
      <c r="F47" s="73" t="s">
        <v>207</v>
      </c>
      <c r="G47" s="74" t="s">
        <v>267</v>
      </c>
      <c r="H47" s="74" t="s">
        <v>268</v>
      </c>
      <c r="I47" s="102">
        <v>23287141000</v>
      </c>
      <c r="J47" s="73" t="s">
        <v>123</v>
      </c>
      <c r="K47" s="73" t="s">
        <v>391</v>
      </c>
      <c r="L47" s="72">
        <v>0.01</v>
      </c>
      <c r="M47" s="72">
        <v>0.12</v>
      </c>
      <c r="N47" s="72">
        <v>0.25</v>
      </c>
      <c r="O47" s="72">
        <v>0.5</v>
      </c>
      <c r="P47" s="82">
        <f t="shared" si="16"/>
        <v>0.5</v>
      </c>
      <c r="Q47" s="135" t="s">
        <v>128</v>
      </c>
      <c r="R47" s="73" t="s">
        <v>427</v>
      </c>
      <c r="S47" s="73" t="s">
        <v>436</v>
      </c>
      <c r="T47" s="73" t="s">
        <v>145</v>
      </c>
      <c r="U47" s="73"/>
      <c r="V47" s="73"/>
      <c r="W47" s="73"/>
      <c r="X47" s="76"/>
      <c r="Y47" s="77"/>
      <c r="Z47" s="78" t="str">
        <f>G47</f>
        <v>Giros realizados</v>
      </c>
      <c r="AA47" s="78">
        <v>1</v>
      </c>
      <c r="AB47" s="144">
        <v>4.0000000000000001E-3</v>
      </c>
      <c r="AC47" s="79">
        <f>(AB47/AA47)</f>
        <v>4.0000000000000001E-3</v>
      </c>
      <c r="AD47" s="80" t="s">
        <v>496</v>
      </c>
      <c r="AE47" s="80" t="s">
        <v>497</v>
      </c>
      <c r="AF47" s="78" t="str">
        <f>G47</f>
        <v>Giros realizados</v>
      </c>
      <c r="AG47" s="81">
        <f>M47</f>
        <v>0.12</v>
      </c>
      <c r="AH47" s="148">
        <v>3.8100000000000002E-2</v>
      </c>
      <c r="AI47" s="79">
        <f t="shared" si="5"/>
        <v>0.3175</v>
      </c>
      <c r="AJ47" s="73" t="s">
        <v>42</v>
      </c>
      <c r="AK47" s="73" t="s">
        <v>497</v>
      </c>
      <c r="AL47" s="78" t="str">
        <f>G47</f>
        <v>Giros realizados</v>
      </c>
      <c r="AM47" s="78">
        <f>N47</f>
        <v>0.25</v>
      </c>
      <c r="AN47" s="152">
        <f>1997019804/25594288314</f>
        <v>7.8025994686776901E-2</v>
      </c>
      <c r="AO47" s="79">
        <f>(AN47/AM47)</f>
        <v>0.3121039787471076</v>
      </c>
      <c r="AP47" s="73" t="s">
        <v>58</v>
      </c>
      <c r="AQ47" s="73" t="s">
        <v>497</v>
      </c>
      <c r="AR47" s="78" t="str">
        <f>G47</f>
        <v>Giros realizados</v>
      </c>
      <c r="AS47" s="188">
        <f t="shared" si="19"/>
        <v>0.5</v>
      </c>
      <c r="AT47" s="180">
        <f>4224756358/25594288314</f>
        <v>0.16506637364435214</v>
      </c>
      <c r="AU47" s="177">
        <f>(AT47/AS47)</f>
        <v>0.33013274728870429</v>
      </c>
      <c r="AV47" s="153" t="s">
        <v>635</v>
      </c>
      <c r="AW47" s="73" t="s">
        <v>497</v>
      </c>
      <c r="AX47" s="78" t="str">
        <f>G47</f>
        <v>Giros realizados</v>
      </c>
      <c r="AY47" s="78">
        <f>P47</f>
        <v>0.5</v>
      </c>
      <c r="AZ47" s="78">
        <f t="shared" si="11"/>
        <v>7.8025994686776901E-2</v>
      </c>
      <c r="BA47" s="79">
        <f t="shared" si="12"/>
        <v>0.1560519893735538</v>
      </c>
      <c r="BB47" s="79">
        <f t="shared" si="0"/>
        <v>2</v>
      </c>
      <c r="BC47" s="193" t="s">
        <v>657</v>
      </c>
      <c r="BD47" s="45">
        <v>16</v>
      </c>
      <c r="BE47" s="45">
        <f t="shared" si="18"/>
        <v>0.16</v>
      </c>
    </row>
    <row r="48" spans="1:58" ht="71.25" customHeight="1" x14ac:dyDescent="0.25">
      <c r="A48" s="60">
        <v>28</v>
      </c>
      <c r="B48" s="206"/>
      <c r="C48" s="206"/>
      <c r="D48" s="157" t="s">
        <v>40</v>
      </c>
      <c r="E48" s="84">
        <v>0.02</v>
      </c>
      <c r="F48" s="73" t="s">
        <v>208</v>
      </c>
      <c r="G48" s="74" t="s">
        <v>269</v>
      </c>
      <c r="H48" s="74" t="s">
        <v>270</v>
      </c>
      <c r="I48" s="102">
        <v>20941066000</v>
      </c>
      <c r="J48" s="73" t="s">
        <v>123</v>
      </c>
      <c r="K48" s="73" t="s">
        <v>391</v>
      </c>
      <c r="L48" s="72">
        <v>7.0000000000000007E-2</v>
      </c>
      <c r="M48" s="72">
        <v>0.25</v>
      </c>
      <c r="N48" s="72">
        <v>0.4</v>
      </c>
      <c r="O48" s="72">
        <v>0.6</v>
      </c>
      <c r="P48" s="82">
        <f t="shared" si="16"/>
        <v>0.6</v>
      </c>
      <c r="Q48" s="135" t="s">
        <v>128</v>
      </c>
      <c r="R48" s="73" t="s">
        <v>428</v>
      </c>
      <c r="S48" s="73" t="s">
        <v>436</v>
      </c>
      <c r="T48" s="73" t="s">
        <v>145</v>
      </c>
      <c r="U48" s="73"/>
      <c r="V48" s="73"/>
      <c r="W48" s="73"/>
      <c r="X48" s="76"/>
      <c r="Y48" s="77"/>
      <c r="Z48" s="78" t="str">
        <f t="shared" si="1"/>
        <v>Ejecución de obligaciones por pagar</v>
      </c>
      <c r="AA48" s="84">
        <f t="shared" si="2"/>
        <v>7.0000000000000007E-2</v>
      </c>
      <c r="AB48" s="82">
        <f>1579357454/(20490057000+451009000)</f>
        <v>7.5419152683058252E-2</v>
      </c>
      <c r="AC48" s="79">
        <f>(AB48/AA48)</f>
        <v>1.0774164669008321</v>
      </c>
      <c r="AD48" s="80" t="s">
        <v>516</v>
      </c>
      <c r="AE48" s="80" t="s">
        <v>497</v>
      </c>
      <c r="AF48" s="78" t="str">
        <f t="shared" si="3"/>
        <v>Ejecución de obligaciones por pagar</v>
      </c>
      <c r="AG48" s="81">
        <f t="shared" si="4"/>
        <v>0.25</v>
      </c>
      <c r="AH48" s="82">
        <v>0.21990000000000001</v>
      </c>
      <c r="AI48" s="79">
        <f t="shared" si="5"/>
        <v>0.87960000000000005</v>
      </c>
      <c r="AJ48" s="80" t="s">
        <v>41</v>
      </c>
      <c r="AK48" s="73" t="s">
        <v>497</v>
      </c>
      <c r="AL48" s="78" t="str">
        <f t="shared" si="6"/>
        <v>Ejecución de obligaciones por pagar</v>
      </c>
      <c r="AM48" s="78">
        <f t="shared" si="7"/>
        <v>0.4</v>
      </c>
      <c r="AN48" s="82">
        <f>10303589606/17700811778</f>
        <v>0.5820970097431426</v>
      </c>
      <c r="AO48" s="79">
        <f t="shared" si="14"/>
        <v>1.4552425243578564</v>
      </c>
      <c r="AP48" s="80" t="s">
        <v>60</v>
      </c>
      <c r="AQ48" s="73" t="s">
        <v>497</v>
      </c>
      <c r="AR48" s="78" t="str">
        <f t="shared" si="8"/>
        <v>Ejecución de obligaciones por pagar</v>
      </c>
      <c r="AS48" s="188">
        <f t="shared" si="19"/>
        <v>0.6</v>
      </c>
      <c r="AT48" s="180">
        <f>14067694789/17887811778</f>
        <v>0.78644022888823584</v>
      </c>
      <c r="AU48" s="177">
        <f t="shared" si="15"/>
        <v>1.3107337148137264</v>
      </c>
      <c r="AV48" s="154" t="s">
        <v>636</v>
      </c>
      <c r="AW48" s="73" t="s">
        <v>497</v>
      </c>
      <c r="AX48" s="78" t="str">
        <f t="shared" si="9"/>
        <v>Ejecución de obligaciones por pagar</v>
      </c>
      <c r="AY48" s="78">
        <f t="shared" si="10"/>
        <v>0.6</v>
      </c>
      <c r="AZ48" s="78">
        <f t="shared" si="11"/>
        <v>0.5820970097431426</v>
      </c>
      <c r="BA48" s="79">
        <f t="shared" si="12"/>
        <v>0.97016168290523774</v>
      </c>
      <c r="BB48" s="79">
        <f t="shared" si="0"/>
        <v>1.6666666666666667</v>
      </c>
      <c r="BC48" s="193" t="s">
        <v>655</v>
      </c>
      <c r="BD48" s="45">
        <v>97</v>
      </c>
      <c r="BE48" s="45">
        <f t="shared" si="18"/>
        <v>1.94</v>
      </c>
    </row>
    <row r="49" spans="1:58" ht="41.25" customHeight="1" x14ac:dyDescent="0.25">
      <c r="A49" s="60">
        <v>29</v>
      </c>
      <c r="B49" s="206"/>
      <c r="C49" s="206"/>
      <c r="D49" s="157" t="s">
        <v>591</v>
      </c>
      <c r="E49" s="84">
        <v>0.01</v>
      </c>
      <c r="F49" s="73" t="s">
        <v>207</v>
      </c>
      <c r="G49" s="74" t="s">
        <v>271</v>
      </c>
      <c r="H49" s="74" t="s">
        <v>272</v>
      </c>
      <c r="I49" s="72">
        <v>1</v>
      </c>
      <c r="J49" s="73" t="s">
        <v>121</v>
      </c>
      <c r="K49" s="73" t="s">
        <v>392</v>
      </c>
      <c r="L49" s="72"/>
      <c r="M49" s="72"/>
      <c r="N49" s="72">
        <v>1</v>
      </c>
      <c r="O49" s="72"/>
      <c r="P49" s="82">
        <f t="shared" si="16"/>
        <v>1</v>
      </c>
      <c r="Q49" s="135" t="s">
        <v>128</v>
      </c>
      <c r="R49" s="73" t="s">
        <v>429</v>
      </c>
      <c r="S49" s="73" t="s">
        <v>436</v>
      </c>
      <c r="T49" s="73" t="s">
        <v>145</v>
      </c>
      <c r="U49" s="73"/>
      <c r="V49" s="73"/>
      <c r="W49" s="73"/>
      <c r="X49" s="76"/>
      <c r="Y49" s="77"/>
      <c r="Z49" s="78" t="str">
        <f t="shared" si="1"/>
        <v>Procesos Contractuales de malla vial y parques con pliegos tipo</v>
      </c>
      <c r="AA49" s="78">
        <f t="shared" si="2"/>
        <v>0</v>
      </c>
      <c r="AB49" s="73">
        <v>0</v>
      </c>
      <c r="AC49" s="79">
        <v>1</v>
      </c>
      <c r="AD49" s="80" t="s">
        <v>517</v>
      </c>
      <c r="AE49" s="80" t="s">
        <v>525</v>
      </c>
      <c r="AF49" s="78" t="str">
        <f t="shared" si="3"/>
        <v>Procesos Contractuales de malla vial y parques con pliegos tipo</v>
      </c>
      <c r="AG49" s="81">
        <f t="shared" si="4"/>
        <v>0</v>
      </c>
      <c r="AH49" s="82">
        <v>0</v>
      </c>
      <c r="AI49" s="79">
        <v>1</v>
      </c>
      <c r="AJ49" s="73" t="s">
        <v>5</v>
      </c>
      <c r="AK49" s="73" t="s">
        <v>4</v>
      </c>
      <c r="AL49" s="78" t="str">
        <f t="shared" si="6"/>
        <v>Procesos Contractuales de malla vial y parques con pliegos tipo</v>
      </c>
      <c r="AM49" s="78">
        <f t="shared" si="7"/>
        <v>1</v>
      </c>
      <c r="AN49" s="73">
        <f>2/2</f>
        <v>1</v>
      </c>
      <c r="AO49" s="79">
        <f t="shared" si="14"/>
        <v>1</v>
      </c>
      <c r="AP49" s="153" t="s">
        <v>62</v>
      </c>
      <c r="AQ49" s="73" t="s">
        <v>61</v>
      </c>
      <c r="AR49" s="78" t="str">
        <f t="shared" si="8"/>
        <v>Procesos Contractuales de malla vial y parques con pliegos tipo</v>
      </c>
      <c r="AS49" s="175">
        <f>P49</f>
        <v>1</v>
      </c>
      <c r="AT49" s="197">
        <v>1</v>
      </c>
      <c r="AU49" s="177">
        <f t="shared" si="15"/>
        <v>1</v>
      </c>
      <c r="AV49" s="153" t="s">
        <v>62</v>
      </c>
      <c r="AW49" s="73" t="s">
        <v>61</v>
      </c>
      <c r="AX49" s="78" t="str">
        <f t="shared" si="9"/>
        <v>Procesos Contractuales de malla vial y parques con pliegos tipo</v>
      </c>
      <c r="AY49" s="78">
        <f t="shared" si="10"/>
        <v>1</v>
      </c>
      <c r="AZ49" s="78">
        <f t="shared" si="11"/>
        <v>2</v>
      </c>
      <c r="BA49" s="79">
        <f t="shared" si="12"/>
        <v>2</v>
      </c>
      <c r="BB49" s="79">
        <f t="shared" si="0"/>
        <v>1</v>
      </c>
      <c r="BC49" s="193" t="s">
        <v>658</v>
      </c>
      <c r="BD49" s="45">
        <v>100</v>
      </c>
      <c r="BE49" s="45">
        <f t="shared" si="18"/>
        <v>1</v>
      </c>
    </row>
    <row r="50" spans="1:58" ht="129" customHeight="1" x14ac:dyDescent="0.25">
      <c r="A50" s="60">
        <v>30</v>
      </c>
      <c r="B50" s="206"/>
      <c r="C50" s="206"/>
      <c r="D50" s="157" t="s">
        <v>351</v>
      </c>
      <c r="E50" s="84">
        <v>0.01</v>
      </c>
      <c r="F50" s="73" t="s">
        <v>207</v>
      </c>
      <c r="G50" s="74" t="s">
        <v>350</v>
      </c>
      <c r="H50" s="74" t="s">
        <v>353</v>
      </c>
      <c r="I50" s="72">
        <v>1</v>
      </c>
      <c r="J50" s="73" t="s">
        <v>122</v>
      </c>
      <c r="K50" s="73" t="s">
        <v>393</v>
      </c>
      <c r="L50" s="72">
        <v>1</v>
      </c>
      <c r="M50" s="72">
        <v>1</v>
      </c>
      <c r="N50" s="72">
        <v>1</v>
      </c>
      <c r="O50" s="72">
        <v>1</v>
      </c>
      <c r="P50" s="82">
        <f t="shared" si="16"/>
        <v>1</v>
      </c>
      <c r="Q50" s="135" t="s">
        <v>128</v>
      </c>
      <c r="R50" s="73" t="s">
        <v>352</v>
      </c>
      <c r="S50" s="73" t="s">
        <v>437</v>
      </c>
      <c r="T50" s="73" t="s">
        <v>145</v>
      </c>
      <c r="U50" s="73"/>
      <c r="V50" s="73"/>
      <c r="W50" s="73"/>
      <c r="X50" s="76"/>
      <c r="Y50" s="77"/>
      <c r="Z50" s="78" t="str">
        <f t="shared" si="1"/>
        <v>Procesos contractuales publicados y actualizados en SECOP I, II y TVEC</v>
      </c>
      <c r="AA50" s="78">
        <f t="shared" si="2"/>
        <v>1</v>
      </c>
      <c r="AB50" s="73">
        <f>(69+42+185-91)/(69+42+185)</f>
        <v>0.69256756756756754</v>
      </c>
      <c r="AC50" s="79">
        <f>(AB50/AA50)</f>
        <v>0.69256756756756754</v>
      </c>
      <c r="AD50" s="80" t="s">
        <v>533</v>
      </c>
      <c r="AE50" s="80" t="s">
        <v>499</v>
      </c>
      <c r="AF50" s="78" t="str">
        <f t="shared" si="3"/>
        <v>Procesos contractuales publicados y actualizados en SECOP I, II y TVEC</v>
      </c>
      <c r="AG50" s="145">
        <v>1</v>
      </c>
      <c r="AH50" s="82">
        <v>1</v>
      </c>
      <c r="AI50" s="79">
        <f t="shared" si="5"/>
        <v>1</v>
      </c>
      <c r="AJ50" s="73" t="s">
        <v>6</v>
      </c>
      <c r="AK50" s="73" t="s">
        <v>7</v>
      </c>
      <c r="AL50" s="78" t="str">
        <f t="shared" si="6"/>
        <v>Procesos contractuales publicados y actualizados en SECOP I, II y TVEC</v>
      </c>
      <c r="AM50" s="78">
        <f t="shared" si="7"/>
        <v>1</v>
      </c>
      <c r="AN50" s="73">
        <f>32/32</f>
        <v>1</v>
      </c>
      <c r="AO50" s="79">
        <f t="shared" si="14"/>
        <v>1</v>
      </c>
      <c r="AP50" s="153" t="s">
        <v>581</v>
      </c>
      <c r="AQ50" s="153" t="s">
        <v>582</v>
      </c>
      <c r="AR50" s="78" t="str">
        <f t="shared" si="8"/>
        <v>Procesos contractuales publicados y actualizados en SECOP I, II y TVEC</v>
      </c>
      <c r="AS50" s="175">
        <f t="shared" si="19"/>
        <v>1</v>
      </c>
      <c r="AT50" s="180"/>
      <c r="AU50" s="177">
        <f t="shared" si="15"/>
        <v>0</v>
      </c>
      <c r="AV50" s="153" t="s">
        <v>659</v>
      </c>
      <c r="AW50" s="153" t="s">
        <v>582</v>
      </c>
      <c r="AX50" s="78" t="str">
        <f t="shared" si="9"/>
        <v>Procesos contractuales publicados y actualizados en SECOP I, II y TVEC</v>
      </c>
      <c r="AY50" s="78">
        <f t="shared" si="10"/>
        <v>1</v>
      </c>
      <c r="AZ50" s="78">
        <f t="shared" si="11"/>
        <v>0.89752252252252251</v>
      </c>
      <c r="BA50" s="79">
        <f t="shared" si="12"/>
        <v>0.89752252252252251</v>
      </c>
      <c r="BB50" s="79">
        <f t="shared" si="0"/>
        <v>1</v>
      </c>
      <c r="BC50" s="83"/>
      <c r="BD50" s="45">
        <v>90</v>
      </c>
      <c r="BE50" s="45">
        <f t="shared" si="18"/>
        <v>0.9</v>
      </c>
    </row>
    <row r="51" spans="1:58" ht="60" customHeight="1" x14ac:dyDescent="0.25">
      <c r="A51" s="60">
        <v>31</v>
      </c>
      <c r="B51" s="206"/>
      <c r="C51" s="206"/>
      <c r="D51" s="157" t="s">
        <v>302</v>
      </c>
      <c r="E51" s="84">
        <v>0.01</v>
      </c>
      <c r="F51" s="73" t="s">
        <v>208</v>
      </c>
      <c r="G51" s="74" t="s">
        <v>303</v>
      </c>
      <c r="H51" s="73" t="s">
        <v>304</v>
      </c>
      <c r="I51" s="72">
        <v>1</v>
      </c>
      <c r="J51" s="73" t="s">
        <v>122</v>
      </c>
      <c r="K51" s="73" t="s">
        <v>394</v>
      </c>
      <c r="L51" s="72">
        <v>1</v>
      </c>
      <c r="M51" s="72">
        <v>1</v>
      </c>
      <c r="N51" s="72">
        <v>1</v>
      </c>
      <c r="O51" s="72">
        <v>1</v>
      </c>
      <c r="P51" s="82">
        <f t="shared" si="16"/>
        <v>1</v>
      </c>
      <c r="Q51" s="135" t="s">
        <v>128</v>
      </c>
      <c r="R51" s="73" t="s">
        <v>430</v>
      </c>
      <c r="S51" s="73" t="s">
        <v>431</v>
      </c>
      <c r="T51" s="73" t="s">
        <v>145</v>
      </c>
      <c r="U51" s="73"/>
      <c r="V51" s="73"/>
      <c r="W51" s="73"/>
      <c r="X51" s="76"/>
      <c r="Y51" s="77"/>
      <c r="Z51" s="78" t="str">
        <f t="shared" si="1"/>
        <v>Porcentaje de cumplimiento de las actividades dispuestas en el plan de acción NIC-SP</v>
      </c>
      <c r="AA51" s="78">
        <f t="shared" si="2"/>
        <v>1</v>
      </c>
      <c r="AB51" s="73"/>
      <c r="AC51" s="79">
        <f>(AB51/AA51)</f>
        <v>0</v>
      </c>
      <c r="AD51" s="80"/>
      <c r="AE51" s="80"/>
      <c r="AF51" s="78" t="str">
        <f t="shared" si="3"/>
        <v>Porcentaje de cumplimiento de las actividades dispuestas en el plan de acción NIC-SP</v>
      </c>
      <c r="AG51" s="145">
        <v>1</v>
      </c>
      <c r="AH51" s="82">
        <v>0.54</v>
      </c>
      <c r="AI51" s="79">
        <f t="shared" si="5"/>
        <v>0.54</v>
      </c>
      <c r="AJ51" s="73" t="s">
        <v>23</v>
      </c>
      <c r="AK51" s="73" t="s">
        <v>24</v>
      </c>
      <c r="AL51" s="78" t="str">
        <f t="shared" si="6"/>
        <v>Porcentaje de cumplimiento de las actividades dispuestas en el plan de acción NIC-SP</v>
      </c>
      <c r="AM51" s="78">
        <f t="shared" si="7"/>
        <v>1</v>
      </c>
      <c r="AN51" s="72">
        <v>0.6</v>
      </c>
      <c r="AO51" s="79">
        <f t="shared" si="14"/>
        <v>0.6</v>
      </c>
      <c r="AP51" s="153" t="s">
        <v>560</v>
      </c>
      <c r="AQ51" s="153" t="s">
        <v>559</v>
      </c>
      <c r="AR51" s="78" t="str">
        <f t="shared" si="8"/>
        <v>Porcentaje de cumplimiento de las actividades dispuestas en el plan de acción NIC-SP</v>
      </c>
      <c r="AS51" s="175">
        <f t="shared" si="19"/>
        <v>1</v>
      </c>
      <c r="AT51" s="180"/>
      <c r="AU51" s="177">
        <f t="shared" si="15"/>
        <v>0</v>
      </c>
      <c r="AV51" s="178"/>
      <c r="AW51" s="179"/>
      <c r="AX51" s="78" t="str">
        <f t="shared" si="9"/>
        <v>Porcentaje de cumplimiento de las actividades dispuestas en el plan de acción NIC-SP</v>
      </c>
      <c r="AY51" s="78">
        <f t="shared" si="10"/>
        <v>1</v>
      </c>
      <c r="AZ51" s="78">
        <f t="shared" si="11"/>
        <v>0.57000000000000006</v>
      </c>
      <c r="BA51" s="79">
        <f t="shared" si="12"/>
        <v>0.57000000000000006</v>
      </c>
      <c r="BB51" s="79">
        <f t="shared" si="0"/>
        <v>1</v>
      </c>
      <c r="BC51" s="83"/>
      <c r="BD51" s="45">
        <v>57</v>
      </c>
      <c r="BE51" s="45">
        <f t="shared" si="18"/>
        <v>0.57000000000000006</v>
      </c>
    </row>
    <row r="52" spans="1:58" ht="50.25" customHeight="1" x14ac:dyDescent="0.25">
      <c r="A52" s="60">
        <v>32</v>
      </c>
      <c r="B52" s="206"/>
      <c r="C52" s="206"/>
      <c r="D52" s="157" t="s">
        <v>534</v>
      </c>
      <c r="E52" s="79">
        <v>0.01</v>
      </c>
      <c r="F52" s="73" t="s">
        <v>208</v>
      </c>
      <c r="G52" s="74" t="s">
        <v>273</v>
      </c>
      <c r="H52" s="74" t="s">
        <v>274</v>
      </c>
      <c r="I52" s="75">
        <v>1197994114</v>
      </c>
      <c r="J52" s="73" t="s">
        <v>123</v>
      </c>
      <c r="K52" s="73" t="s">
        <v>395</v>
      </c>
      <c r="L52" s="72">
        <v>0.3</v>
      </c>
      <c r="M52" s="72">
        <v>0.33</v>
      </c>
      <c r="N52" s="72">
        <v>0.95</v>
      </c>
      <c r="O52" s="72">
        <v>0.95</v>
      </c>
      <c r="P52" s="82">
        <f t="shared" si="16"/>
        <v>0.95</v>
      </c>
      <c r="Q52" s="135" t="s">
        <v>128</v>
      </c>
      <c r="R52" s="73" t="s">
        <v>439</v>
      </c>
      <c r="S52" s="73" t="s">
        <v>438</v>
      </c>
      <c r="T52" s="73" t="s">
        <v>145</v>
      </c>
      <c r="U52" s="73"/>
      <c r="V52" s="73"/>
      <c r="W52" s="73"/>
      <c r="X52" s="76"/>
      <c r="Y52" s="77"/>
      <c r="Z52" s="78" t="str">
        <f>G52</f>
        <v>Bienes con CTUCU adquiridos a través de Colombia Compra Eficiente</v>
      </c>
      <c r="AA52" s="78">
        <f>L52</f>
        <v>0.3</v>
      </c>
      <c r="AB52" s="73">
        <f>420525986/1197994114</f>
        <v>0.3510250852534656</v>
      </c>
      <c r="AC52" s="79">
        <f>(AB52/AA52)</f>
        <v>1.1700836175115521</v>
      </c>
      <c r="AD52" s="80" t="s">
        <v>547</v>
      </c>
      <c r="AE52" s="80" t="s">
        <v>521</v>
      </c>
      <c r="AF52" s="78" t="str">
        <f>G52</f>
        <v>Bienes con CTUCU adquiridos a través de Colombia Compra Eficiente</v>
      </c>
      <c r="AG52" s="81">
        <f>M52</f>
        <v>0.33</v>
      </c>
      <c r="AH52" s="82">
        <f>42000000/1197994114</f>
        <v>3.5058602967393208E-2</v>
      </c>
      <c r="AI52" s="79">
        <f>(AH52/AG52)</f>
        <v>0.10623819081028245</v>
      </c>
      <c r="AJ52" s="73" t="s">
        <v>8</v>
      </c>
      <c r="AK52" s="73" t="s">
        <v>9</v>
      </c>
      <c r="AL52" s="78" t="str">
        <f>G52</f>
        <v>Bienes con CTUCU adquiridos a través de Colombia Compra Eficiente</v>
      </c>
      <c r="AM52" s="78">
        <f>N52</f>
        <v>0.95</v>
      </c>
      <c r="AN52" s="82">
        <f>42000000/1197994114</f>
        <v>3.5058602967393208E-2</v>
      </c>
      <c r="AO52" s="79">
        <f>(AN52/AM52)</f>
        <v>3.6903792597256013E-2</v>
      </c>
      <c r="AP52" s="153" t="s">
        <v>561</v>
      </c>
      <c r="AQ52" s="153" t="s">
        <v>562</v>
      </c>
      <c r="AR52" s="78" t="str">
        <f>G52</f>
        <v>Bienes con CTUCU adquiridos a través de Colombia Compra Eficiente</v>
      </c>
      <c r="AS52" s="175">
        <f t="shared" si="19"/>
        <v>0.95</v>
      </c>
      <c r="AT52" s="180">
        <f>(420525986+42000000+867224000)/1197994114</f>
        <v>1.1099804001207305</v>
      </c>
      <c r="AU52" s="177">
        <f>(AT52/AS52)</f>
        <v>1.1684004211797163</v>
      </c>
      <c r="AV52" s="190" t="s">
        <v>660</v>
      </c>
      <c r="AW52" s="198" t="s">
        <v>661</v>
      </c>
      <c r="AX52" s="78" t="str">
        <f>G52</f>
        <v>Bienes con CTUCU adquiridos a través de Colombia Compra Eficiente</v>
      </c>
      <c r="AY52" s="78">
        <f>P52</f>
        <v>0.95</v>
      </c>
      <c r="AZ52" s="78">
        <f>IF(J52="Constante",AVERAGE(AB52,AH52,AN52,AT52),IF(J52="SUMA",(SUM(AB52,AH52,AN52,AT52)),IF(J52="creciente",AT52,AT52)))</f>
        <v>1.1099804001207305</v>
      </c>
      <c r="BA52" s="79">
        <f t="shared" si="12"/>
        <v>1.1684004211797163</v>
      </c>
      <c r="BB52" s="79">
        <f t="shared" si="0"/>
        <v>1.0526315789473684</v>
      </c>
      <c r="BC52" s="83"/>
      <c r="BD52" s="45">
        <v>100</v>
      </c>
      <c r="BE52" s="45">
        <f t="shared" si="18"/>
        <v>1</v>
      </c>
    </row>
    <row r="53" spans="1:58" ht="66" customHeight="1" x14ac:dyDescent="0.25">
      <c r="A53" s="60">
        <v>33</v>
      </c>
      <c r="B53" s="206"/>
      <c r="C53" s="206"/>
      <c r="D53" s="157" t="s">
        <v>307</v>
      </c>
      <c r="E53" s="84">
        <v>0</v>
      </c>
      <c r="F53" s="73" t="s">
        <v>208</v>
      </c>
      <c r="G53" s="58" t="s">
        <v>312</v>
      </c>
      <c r="H53" s="73" t="s">
        <v>311</v>
      </c>
      <c r="I53" s="73" t="s">
        <v>518</v>
      </c>
      <c r="J53" s="73" t="s">
        <v>122</v>
      </c>
      <c r="K53" s="73" t="s">
        <v>396</v>
      </c>
      <c r="L53" s="72">
        <v>0</v>
      </c>
      <c r="M53" s="72">
        <v>0</v>
      </c>
      <c r="N53" s="72">
        <v>0</v>
      </c>
      <c r="O53" s="72">
        <v>0</v>
      </c>
      <c r="P53" s="73">
        <f t="shared" si="16"/>
        <v>0</v>
      </c>
      <c r="Q53" s="135"/>
      <c r="R53" s="73"/>
      <c r="S53" s="73"/>
      <c r="T53" s="73" t="s">
        <v>145</v>
      </c>
      <c r="U53" s="73"/>
      <c r="V53" s="73"/>
      <c r="W53" s="73"/>
      <c r="X53" s="76"/>
      <c r="Y53" s="77"/>
      <c r="Z53" s="78" t="str">
        <f>G53</f>
        <v>Cumplimiento al plan de modernización</v>
      </c>
      <c r="AA53" s="78">
        <f>L53</f>
        <v>0</v>
      </c>
      <c r="AB53" s="73">
        <v>0</v>
      </c>
      <c r="AC53" s="79">
        <v>1</v>
      </c>
      <c r="AD53" s="80" t="s">
        <v>535</v>
      </c>
      <c r="AE53" s="80" t="s">
        <v>522</v>
      </c>
      <c r="AF53" s="78" t="str">
        <f>G53</f>
        <v>Cumplimiento al plan de modernización</v>
      </c>
      <c r="AG53" s="81">
        <f>M53</f>
        <v>0</v>
      </c>
      <c r="AH53" s="82">
        <v>0</v>
      </c>
      <c r="AI53" s="79">
        <v>1</v>
      </c>
      <c r="AJ53" s="73" t="s">
        <v>535</v>
      </c>
      <c r="AK53" s="73" t="s">
        <v>522</v>
      </c>
      <c r="AL53" s="78" t="str">
        <f>G53</f>
        <v>Cumplimiento al plan de modernización</v>
      </c>
      <c r="AM53" s="78">
        <f>N53</f>
        <v>0</v>
      </c>
      <c r="AN53" s="82">
        <v>0</v>
      </c>
      <c r="AO53" s="79">
        <v>1</v>
      </c>
      <c r="AP53" s="73" t="s">
        <v>535</v>
      </c>
      <c r="AQ53" s="73" t="s">
        <v>522</v>
      </c>
      <c r="AR53" s="78" t="str">
        <f>G53</f>
        <v>Cumplimiento al plan de modernización</v>
      </c>
      <c r="AS53" s="175">
        <f t="shared" si="19"/>
        <v>0</v>
      </c>
      <c r="AT53" s="175">
        <v>0</v>
      </c>
      <c r="AU53" s="177">
        <v>1</v>
      </c>
      <c r="AV53" s="73" t="s">
        <v>535</v>
      </c>
      <c r="AW53" s="73" t="s">
        <v>522</v>
      </c>
      <c r="AX53" s="78" t="str">
        <f>G53</f>
        <v>Cumplimiento al plan de modernización</v>
      </c>
      <c r="AY53" s="78">
        <f>P53</f>
        <v>0</v>
      </c>
      <c r="AZ53" s="78">
        <f t="shared" si="11"/>
        <v>0</v>
      </c>
      <c r="BA53" s="79">
        <v>1</v>
      </c>
      <c r="BB53" s="79" t="e">
        <f t="shared" si="0"/>
        <v>#DIV/0!</v>
      </c>
      <c r="BC53" s="83"/>
      <c r="BD53" s="45">
        <v>100</v>
      </c>
      <c r="BE53" s="45">
        <f t="shared" si="18"/>
        <v>0</v>
      </c>
    </row>
    <row r="54" spans="1:58" ht="79.5" customHeight="1" x14ac:dyDescent="0.25">
      <c r="A54" s="60">
        <v>34</v>
      </c>
      <c r="B54" s="206"/>
      <c r="C54" s="206"/>
      <c r="D54" s="157" t="s">
        <v>348</v>
      </c>
      <c r="E54" s="84">
        <v>0.01</v>
      </c>
      <c r="F54" s="73" t="s">
        <v>208</v>
      </c>
      <c r="G54" s="74" t="s">
        <v>338</v>
      </c>
      <c r="H54" s="73" t="s">
        <v>339</v>
      </c>
      <c r="I54" s="73">
        <v>1</v>
      </c>
      <c r="J54" s="73" t="s">
        <v>121</v>
      </c>
      <c r="K54" s="73" t="s">
        <v>390</v>
      </c>
      <c r="L54" s="72"/>
      <c r="M54" s="75"/>
      <c r="N54" s="72"/>
      <c r="O54" s="75">
        <v>1</v>
      </c>
      <c r="P54" s="73">
        <f t="shared" si="16"/>
        <v>1</v>
      </c>
      <c r="Q54" s="135" t="s">
        <v>128</v>
      </c>
      <c r="R54" s="73" t="s">
        <v>440</v>
      </c>
      <c r="S54" s="73" t="s">
        <v>444</v>
      </c>
      <c r="T54" s="73" t="s">
        <v>145</v>
      </c>
      <c r="U54" s="73"/>
      <c r="V54" s="73"/>
      <c r="W54" s="73"/>
      <c r="X54" s="76"/>
      <c r="Y54" s="77"/>
      <c r="Z54" s="78" t="str">
        <f>G54</f>
        <v>Linea Base de consumo de combustible y costos de mantenimiento establecida</v>
      </c>
      <c r="AA54" s="78">
        <f>L54</f>
        <v>0</v>
      </c>
      <c r="AB54" s="73">
        <v>0</v>
      </c>
      <c r="AC54" s="79">
        <v>1</v>
      </c>
      <c r="AD54" s="80" t="s">
        <v>519</v>
      </c>
      <c r="AE54" s="80" t="s">
        <v>536</v>
      </c>
      <c r="AF54" s="78" t="str">
        <f>G54</f>
        <v>Linea Base de consumo de combustible y costos de mantenimiento establecida</v>
      </c>
      <c r="AG54" s="81">
        <f>M54</f>
        <v>0</v>
      </c>
      <c r="AH54" s="82">
        <v>0</v>
      </c>
      <c r="AI54" s="79">
        <v>1</v>
      </c>
      <c r="AJ54" s="73" t="s">
        <v>25</v>
      </c>
      <c r="AK54" s="73" t="s">
        <v>4</v>
      </c>
      <c r="AL54" s="78" t="str">
        <f>G54</f>
        <v>Linea Base de consumo de combustible y costos de mantenimiento establecida</v>
      </c>
      <c r="AM54" s="78">
        <f>N54</f>
        <v>0</v>
      </c>
      <c r="AN54" s="73">
        <v>1</v>
      </c>
      <c r="AO54" s="79">
        <v>1</v>
      </c>
      <c r="AP54" s="73" t="s">
        <v>63</v>
      </c>
      <c r="AQ54" s="73" t="s">
        <v>64</v>
      </c>
      <c r="AR54" s="78" t="str">
        <f>G54</f>
        <v>Linea Base de consumo de combustible y costos de mantenimiento establecida</v>
      </c>
      <c r="AS54" s="175">
        <f t="shared" si="19"/>
        <v>1</v>
      </c>
      <c r="AT54" s="175">
        <v>0.01</v>
      </c>
      <c r="AU54" s="177">
        <v>0</v>
      </c>
      <c r="AV54" s="73" t="s">
        <v>63</v>
      </c>
      <c r="AW54" s="73" t="s">
        <v>64</v>
      </c>
      <c r="AX54" s="78" t="str">
        <f>G54</f>
        <v>Linea Base de consumo de combustible y costos de mantenimiento establecida</v>
      </c>
      <c r="AY54" s="78">
        <f>P54</f>
        <v>1</v>
      </c>
      <c r="AZ54" s="78">
        <f t="shared" si="11"/>
        <v>1.01</v>
      </c>
      <c r="BA54" s="79">
        <f>+AZ54/AY55</f>
        <v>16.833333333333336</v>
      </c>
      <c r="BB54" s="79">
        <f t="shared" si="0"/>
        <v>16.666666666666668</v>
      </c>
      <c r="BC54" s="83"/>
      <c r="BD54" s="45">
        <v>100</v>
      </c>
      <c r="BE54" s="45">
        <f t="shared" si="18"/>
        <v>1</v>
      </c>
    </row>
    <row r="55" spans="1:58" ht="57.75" customHeight="1" x14ac:dyDescent="0.25">
      <c r="A55" s="60">
        <v>35</v>
      </c>
      <c r="B55" s="206"/>
      <c r="C55" s="206"/>
      <c r="D55" s="157" t="s">
        <v>447</v>
      </c>
      <c r="E55" s="84">
        <v>0.01</v>
      </c>
      <c r="F55" s="73" t="s">
        <v>207</v>
      </c>
      <c r="G55" s="74" t="s">
        <v>386</v>
      </c>
      <c r="H55" s="73" t="s">
        <v>387</v>
      </c>
      <c r="I55" s="72">
        <v>0.06</v>
      </c>
      <c r="J55" s="73" t="s">
        <v>121</v>
      </c>
      <c r="K55" s="73" t="s">
        <v>389</v>
      </c>
      <c r="L55" s="72"/>
      <c r="M55" s="72">
        <v>0.06</v>
      </c>
      <c r="N55" s="72"/>
      <c r="O55" s="72"/>
      <c r="P55" s="82">
        <f t="shared" si="16"/>
        <v>0.06</v>
      </c>
      <c r="Q55" s="135" t="s">
        <v>127</v>
      </c>
      <c r="R55" s="73" t="s">
        <v>442</v>
      </c>
      <c r="S55" s="73" t="s">
        <v>443</v>
      </c>
      <c r="T55" s="73" t="s">
        <v>145</v>
      </c>
      <c r="U55" s="73"/>
      <c r="V55" s="73"/>
      <c r="W55" s="73"/>
      <c r="X55" s="76"/>
      <c r="Y55" s="77"/>
      <c r="Z55" s="78"/>
      <c r="AA55" s="78">
        <v>0</v>
      </c>
      <c r="AB55" s="73">
        <v>0</v>
      </c>
      <c r="AC55" s="79">
        <v>1</v>
      </c>
      <c r="AD55" s="80" t="s">
        <v>520</v>
      </c>
      <c r="AE55" s="80" t="s">
        <v>525</v>
      </c>
      <c r="AF55" s="78" t="s">
        <v>10</v>
      </c>
      <c r="AG55" s="145">
        <v>0.06</v>
      </c>
      <c r="AH55" s="82">
        <v>0.03</v>
      </c>
      <c r="AI55" s="79">
        <f>(AH55/AG55)</f>
        <v>0.5</v>
      </c>
      <c r="AJ55" s="73" t="s">
        <v>11</v>
      </c>
      <c r="AK55" s="73" t="s">
        <v>12</v>
      </c>
      <c r="AL55" s="78" t="s">
        <v>10</v>
      </c>
      <c r="AM55" s="73">
        <v>0</v>
      </c>
      <c r="AN55" s="79">
        <v>0</v>
      </c>
      <c r="AO55" s="80" t="s">
        <v>520</v>
      </c>
      <c r="AP55" s="80" t="s">
        <v>525</v>
      </c>
      <c r="AQ55" s="73" t="s">
        <v>525</v>
      </c>
      <c r="AR55" s="78" t="s">
        <v>10</v>
      </c>
      <c r="AS55" s="189">
        <f>P55</f>
        <v>0.06</v>
      </c>
      <c r="AT55" s="189">
        <v>0.03</v>
      </c>
      <c r="AU55" s="177">
        <f>(AT55/AS55)</f>
        <v>0.5</v>
      </c>
      <c r="AV55" s="73" t="s">
        <v>11</v>
      </c>
      <c r="AW55" s="73" t="s">
        <v>12</v>
      </c>
      <c r="AX55" s="78"/>
      <c r="AY55" s="94">
        <f>P55</f>
        <v>0.06</v>
      </c>
      <c r="AZ55" s="78">
        <f t="shared" si="11"/>
        <v>0.06</v>
      </c>
      <c r="BA55" s="79">
        <v>0.5</v>
      </c>
      <c r="BB55" s="79">
        <f t="shared" si="0"/>
        <v>8.3333333333333339</v>
      </c>
      <c r="BC55" s="83"/>
      <c r="BD55" s="45">
        <v>50</v>
      </c>
      <c r="BE55" s="45">
        <f t="shared" si="18"/>
        <v>0.5</v>
      </c>
    </row>
    <row r="56" spans="1:58" ht="49.5" customHeight="1" x14ac:dyDescent="0.25">
      <c r="A56" s="60">
        <v>36</v>
      </c>
      <c r="B56" s="206"/>
      <c r="C56" s="206"/>
      <c r="D56" s="157" t="s">
        <v>349</v>
      </c>
      <c r="E56" s="84">
        <v>0.01</v>
      </c>
      <c r="F56" s="73" t="s">
        <v>208</v>
      </c>
      <c r="G56" s="74" t="s">
        <v>314</v>
      </c>
      <c r="H56" s="73" t="s">
        <v>306</v>
      </c>
      <c r="I56" s="72">
        <v>1</v>
      </c>
      <c r="J56" s="73" t="s">
        <v>122</v>
      </c>
      <c r="K56" s="73" t="s">
        <v>388</v>
      </c>
      <c r="L56" s="72">
        <v>1</v>
      </c>
      <c r="M56" s="72">
        <v>1</v>
      </c>
      <c r="N56" s="72">
        <v>1</v>
      </c>
      <c r="O56" s="72">
        <v>1</v>
      </c>
      <c r="P56" s="82">
        <f t="shared" si="16"/>
        <v>1</v>
      </c>
      <c r="Q56" s="135" t="s">
        <v>128</v>
      </c>
      <c r="R56" s="73" t="s">
        <v>446</v>
      </c>
      <c r="S56" s="73" t="s">
        <v>445</v>
      </c>
      <c r="T56" s="73" t="s">
        <v>145</v>
      </c>
      <c r="U56" s="73"/>
      <c r="V56" s="73"/>
      <c r="W56" s="73"/>
      <c r="X56" s="76"/>
      <c r="Y56" s="77"/>
      <c r="Z56" s="78" t="str">
        <f>G56</f>
        <v>Porcentaje de aplicación de los lineamientos establecidos en la Directiva 12 de 2016</v>
      </c>
      <c r="AA56" s="78">
        <f>L56</f>
        <v>1</v>
      </c>
      <c r="AB56" s="73">
        <f>(78+33+1)/112</f>
        <v>1</v>
      </c>
      <c r="AC56" s="79">
        <f>(AB56/AA56)</f>
        <v>1</v>
      </c>
      <c r="AD56" s="80" t="s">
        <v>537</v>
      </c>
      <c r="AE56" s="80" t="s">
        <v>498</v>
      </c>
      <c r="AF56" s="78" t="str">
        <f>G56</f>
        <v>Porcentaje de aplicación de los lineamientos establecidos en la Directiva 12 de 2016</v>
      </c>
      <c r="AG56" s="81">
        <f>M56</f>
        <v>1</v>
      </c>
      <c r="AH56" s="81">
        <v>1</v>
      </c>
      <c r="AI56" s="79">
        <f>(AH56/AG56)</f>
        <v>1</v>
      </c>
      <c r="AJ56" s="73" t="s">
        <v>13</v>
      </c>
      <c r="AK56" s="73" t="s">
        <v>14</v>
      </c>
      <c r="AL56" s="78" t="str">
        <f>G56</f>
        <v>Porcentaje de aplicación de los lineamientos establecidos en la Directiva 12 de 2016</v>
      </c>
      <c r="AM56" s="78">
        <f>N56</f>
        <v>1</v>
      </c>
      <c r="AN56" s="73">
        <v>1</v>
      </c>
      <c r="AO56" s="79">
        <f>(AN56/AM56)</f>
        <v>1</v>
      </c>
      <c r="AP56" s="153" t="s">
        <v>563</v>
      </c>
      <c r="AQ56" s="153" t="s">
        <v>564</v>
      </c>
      <c r="AR56" s="78" t="str">
        <f>G56</f>
        <v>Porcentaje de aplicación de los lineamientos establecidos en la Directiva 12 de 2016</v>
      </c>
      <c r="AS56" s="175">
        <f t="shared" si="19"/>
        <v>1</v>
      </c>
      <c r="AT56" s="180"/>
      <c r="AU56" s="177">
        <f>(AT56/AS56)</f>
        <v>0</v>
      </c>
      <c r="AV56" s="178"/>
      <c r="AW56" s="179"/>
      <c r="AX56" s="78" t="str">
        <f>G56</f>
        <v>Porcentaje de aplicación de los lineamientos establecidos en la Directiva 12 de 2016</v>
      </c>
      <c r="AY56" s="78">
        <f>P56</f>
        <v>1</v>
      </c>
      <c r="AZ56" s="78">
        <f t="shared" si="11"/>
        <v>1</v>
      </c>
      <c r="BA56" s="79">
        <f t="shared" si="12"/>
        <v>1</v>
      </c>
      <c r="BB56" s="79">
        <f t="shared" si="0"/>
        <v>1</v>
      </c>
      <c r="BC56" s="83"/>
      <c r="BD56" s="45">
        <v>100</v>
      </c>
      <c r="BE56" s="45">
        <f t="shared" si="18"/>
        <v>1</v>
      </c>
    </row>
    <row r="57" spans="1:58" x14ac:dyDescent="0.25">
      <c r="A57" s="60"/>
      <c r="B57" s="206"/>
      <c r="C57" s="206"/>
      <c r="D57" s="158" t="s">
        <v>243</v>
      </c>
      <c r="E57" s="103">
        <v>0.12</v>
      </c>
      <c r="F57" s="73"/>
      <c r="G57" s="80"/>
      <c r="H57" s="80"/>
      <c r="I57" s="73"/>
      <c r="J57" s="73"/>
      <c r="K57" s="73"/>
      <c r="L57" s="72"/>
      <c r="M57" s="72"/>
      <c r="N57" s="72"/>
      <c r="O57" s="72"/>
      <c r="P57" s="73"/>
      <c r="Q57" s="135"/>
      <c r="R57" s="73"/>
      <c r="S57" s="73"/>
      <c r="T57" s="73"/>
      <c r="U57" s="73"/>
      <c r="V57" s="73"/>
      <c r="W57" s="73"/>
      <c r="X57" s="76"/>
      <c r="Y57" s="77"/>
      <c r="Z57" s="78"/>
      <c r="AA57" s="78"/>
      <c r="AB57" s="73"/>
      <c r="AC57" s="79"/>
      <c r="AD57" s="80"/>
      <c r="AE57" s="80"/>
      <c r="AF57" s="78"/>
      <c r="AG57" s="81"/>
      <c r="AH57" s="82"/>
      <c r="AI57" s="79"/>
      <c r="AJ57" s="73"/>
      <c r="AK57" s="73"/>
      <c r="AL57" s="78"/>
      <c r="AM57" s="78"/>
      <c r="AN57" s="73"/>
      <c r="AO57" s="79"/>
      <c r="AP57" s="73"/>
      <c r="AQ57" s="73"/>
      <c r="AR57" s="78"/>
      <c r="AS57" s="176"/>
      <c r="AT57" s="180"/>
      <c r="AU57" s="177"/>
      <c r="AV57" s="178"/>
      <c r="AW57" s="179"/>
      <c r="AX57" s="78"/>
      <c r="AY57" s="78"/>
      <c r="AZ57" s="78"/>
      <c r="BA57" s="147"/>
      <c r="BB57" s="85"/>
      <c r="BC57" s="83"/>
      <c r="BD57" s="45">
        <f>SUM(BD46:BD56)</f>
        <v>829</v>
      </c>
      <c r="BE57" s="45">
        <f>SUM(BE46:BE56)/100</f>
        <v>8.4499999999999992E-2</v>
      </c>
      <c r="BF57" s="45">
        <f>+BE57/E57</f>
        <v>0.70416666666666661</v>
      </c>
    </row>
    <row r="58" spans="1:58" ht="51.75" customHeight="1" x14ac:dyDescent="0.25">
      <c r="A58" s="60">
        <v>37</v>
      </c>
      <c r="B58" s="206"/>
      <c r="C58" s="206" t="s">
        <v>308</v>
      </c>
      <c r="D58" s="104" t="s">
        <v>397</v>
      </c>
      <c r="E58" s="103">
        <v>0.04</v>
      </c>
      <c r="F58" s="73" t="s">
        <v>207</v>
      </c>
      <c r="G58" s="80" t="s">
        <v>310</v>
      </c>
      <c r="H58" s="80" t="s">
        <v>309</v>
      </c>
      <c r="I58" s="73">
        <v>2</v>
      </c>
      <c r="J58" s="73" t="s">
        <v>121</v>
      </c>
      <c r="K58" s="73" t="s">
        <v>398</v>
      </c>
      <c r="L58" s="72">
        <v>0</v>
      </c>
      <c r="M58" s="73">
        <v>2</v>
      </c>
      <c r="N58" s="73">
        <v>0</v>
      </c>
      <c r="O58" s="73">
        <v>0</v>
      </c>
      <c r="P58" s="73">
        <f t="shared" si="16"/>
        <v>2</v>
      </c>
      <c r="Q58" s="135" t="s">
        <v>128</v>
      </c>
      <c r="R58" s="73" t="s">
        <v>448</v>
      </c>
      <c r="S58" s="73" t="s">
        <v>441</v>
      </c>
      <c r="T58" s="73" t="s">
        <v>145</v>
      </c>
      <c r="U58" s="73"/>
      <c r="V58" s="73"/>
      <c r="W58" s="73"/>
      <c r="X58" s="76"/>
      <c r="Y58" s="77"/>
      <c r="Z58" s="78" t="str">
        <f>G58</f>
        <v>Puntos de aplicación de la encuesta de percepción del servicio, implamentados</v>
      </c>
      <c r="AA58" s="78">
        <f>L58</f>
        <v>0</v>
      </c>
      <c r="AB58" s="73">
        <v>0</v>
      </c>
      <c r="AC58" s="79">
        <v>1</v>
      </c>
      <c r="AD58" s="80" t="s">
        <v>504</v>
      </c>
      <c r="AE58" s="80" t="s">
        <v>525</v>
      </c>
      <c r="AF58" s="78" t="str">
        <f>G58</f>
        <v>Puntos de aplicación de la encuesta de percepción del servicio, implamentados</v>
      </c>
      <c r="AG58" s="81">
        <f>M58</f>
        <v>2</v>
      </c>
      <c r="AH58" s="81">
        <v>2</v>
      </c>
      <c r="AI58" s="79">
        <f>(AH58/AG58)</f>
        <v>1</v>
      </c>
      <c r="AJ58" s="73" t="s">
        <v>15</v>
      </c>
      <c r="AK58" s="73" t="s">
        <v>16</v>
      </c>
      <c r="AL58" s="78" t="str">
        <f>G58</f>
        <v>Puntos de aplicación de la encuesta de percepción del servicio, implamentados</v>
      </c>
      <c r="AM58" s="78">
        <f>N58</f>
        <v>0</v>
      </c>
      <c r="AN58" s="81">
        <v>0</v>
      </c>
      <c r="AO58" s="79" t="e">
        <f>(AN58/AM58)</f>
        <v>#DIV/0!</v>
      </c>
      <c r="AP58" s="73" t="s">
        <v>15</v>
      </c>
      <c r="AQ58" s="73" t="s">
        <v>16</v>
      </c>
      <c r="AR58" s="78" t="str">
        <f>G58</f>
        <v>Puntos de aplicación de la encuesta de percepción del servicio, implamentados</v>
      </c>
      <c r="AS58" s="199">
        <f>O58</f>
        <v>0</v>
      </c>
      <c r="AT58" s="180">
        <v>0</v>
      </c>
      <c r="AU58" s="177">
        <v>1</v>
      </c>
      <c r="AV58" s="73" t="s">
        <v>15</v>
      </c>
      <c r="AW58" s="73" t="s">
        <v>16</v>
      </c>
      <c r="AX58" s="78" t="str">
        <f>G58</f>
        <v>Puntos de aplicación de la encuesta de percepción del servicio, implamentados</v>
      </c>
      <c r="AY58" s="78">
        <f>P58</f>
        <v>2</v>
      </c>
      <c r="AZ58" s="78">
        <f t="shared" si="11"/>
        <v>2</v>
      </c>
      <c r="BA58" s="79">
        <v>1</v>
      </c>
      <c r="BB58" s="79">
        <f t="shared" si="0"/>
        <v>0.5</v>
      </c>
      <c r="BC58" s="73" t="s">
        <v>15</v>
      </c>
    </row>
    <row r="59" spans="1:58" ht="25.5" customHeight="1" x14ac:dyDescent="0.25">
      <c r="A59" s="60"/>
      <c r="B59" s="206"/>
      <c r="C59" s="206"/>
      <c r="D59" s="105" t="s">
        <v>243</v>
      </c>
      <c r="E59" s="103">
        <v>0.04</v>
      </c>
      <c r="F59" s="73"/>
      <c r="G59" s="80"/>
      <c r="H59" s="80"/>
      <c r="I59" s="73"/>
      <c r="J59" s="73"/>
      <c r="K59" s="73"/>
      <c r="L59" s="72"/>
      <c r="M59" s="72"/>
      <c r="N59" s="72"/>
      <c r="O59" s="72"/>
      <c r="P59" s="73"/>
      <c r="Q59" s="135"/>
      <c r="R59" s="73"/>
      <c r="S59" s="73"/>
      <c r="T59" s="73"/>
      <c r="U59" s="73"/>
      <c r="V59" s="73"/>
      <c r="W59" s="73"/>
      <c r="X59" s="76"/>
      <c r="Y59" s="77"/>
      <c r="Z59" s="78"/>
      <c r="AA59" s="78"/>
      <c r="AB59" s="73"/>
      <c r="AC59" s="79"/>
      <c r="AD59" s="80"/>
      <c r="AE59" s="80"/>
      <c r="AF59" s="78"/>
      <c r="AG59" s="81"/>
      <c r="AH59" s="82"/>
      <c r="AI59" s="79"/>
      <c r="AJ59" s="73"/>
      <c r="AK59" s="73"/>
      <c r="AL59" s="78"/>
      <c r="AM59" s="78"/>
      <c r="AN59" s="73"/>
      <c r="AO59" s="79"/>
      <c r="AP59" s="73"/>
      <c r="AQ59" s="73"/>
      <c r="AR59" s="78"/>
      <c r="AS59" s="176"/>
      <c r="AT59" s="180"/>
      <c r="AU59" s="177"/>
      <c r="AV59" s="178"/>
      <c r="AW59" s="179"/>
      <c r="AX59" s="78"/>
      <c r="AY59" s="78"/>
      <c r="AZ59" s="78"/>
      <c r="BA59" s="79"/>
      <c r="BB59" s="85"/>
      <c r="BC59" s="83"/>
    </row>
    <row r="60" spans="1:58" ht="81" customHeight="1" x14ac:dyDescent="0.25">
      <c r="A60" s="60">
        <v>38</v>
      </c>
      <c r="B60" s="206"/>
      <c r="C60" s="206" t="s">
        <v>301</v>
      </c>
      <c r="D60" s="106" t="s">
        <v>347</v>
      </c>
      <c r="E60" s="94">
        <v>0.02</v>
      </c>
      <c r="F60" s="73" t="s">
        <v>208</v>
      </c>
      <c r="G60" s="60" t="s">
        <v>340</v>
      </c>
      <c r="H60" s="73" t="s">
        <v>341</v>
      </c>
      <c r="I60" s="73">
        <v>4</v>
      </c>
      <c r="J60" s="73" t="s">
        <v>121</v>
      </c>
      <c r="K60" s="73" t="s">
        <v>399</v>
      </c>
      <c r="L60" s="72"/>
      <c r="M60" s="73">
        <v>2</v>
      </c>
      <c r="N60" s="73">
        <v>2</v>
      </c>
      <c r="O60" s="73"/>
      <c r="P60" s="73">
        <f t="shared" si="16"/>
        <v>4</v>
      </c>
      <c r="Q60" s="135" t="s">
        <v>128</v>
      </c>
      <c r="R60" s="73" t="s">
        <v>450</v>
      </c>
      <c r="S60" s="73" t="s">
        <v>441</v>
      </c>
      <c r="T60" s="73" t="s">
        <v>145</v>
      </c>
      <c r="U60" s="73"/>
      <c r="V60" s="73"/>
      <c r="W60" s="73"/>
      <c r="X60" s="76"/>
      <c r="Y60" s="77"/>
      <c r="Z60" s="78" t="str">
        <f t="shared" si="1"/>
        <v>Jornadas de sensbilización sobre las buenas practicas de gestión documental realizadas</v>
      </c>
      <c r="AA60" s="78">
        <f t="shared" si="2"/>
        <v>0</v>
      </c>
      <c r="AB60" s="73">
        <v>0</v>
      </c>
      <c r="AC60" s="79">
        <v>1</v>
      </c>
      <c r="AD60" s="80" t="s">
        <v>504</v>
      </c>
      <c r="AE60" s="80" t="s">
        <v>525</v>
      </c>
      <c r="AF60" s="78" t="str">
        <f t="shared" si="3"/>
        <v>Jornadas de sensbilización sobre las buenas practicas de gestión documental realizadas</v>
      </c>
      <c r="AG60" s="81">
        <f t="shared" si="4"/>
        <v>2</v>
      </c>
      <c r="AH60" s="81">
        <v>1</v>
      </c>
      <c r="AI60" s="79">
        <f t="shared" si="5"/>
        <v>0.5</v>
      </c>
      <c r="AJ60" s="73" t="s">
        <v>20</v>
      </c>
      <c r="AK60" s="73" t="s">
        <v>21</v>
      </c>
      <c r="AL60" s="78" t="str">
        <f t="shared" si="6"/>
        <v>Jornadas de sensbilización sobre las buenas practicas de gestión documental realizadas</v>
      </c>
      <c r="AM60" s="78">
        <f t="shared" si="7"/>
        <v>2</v>
      </c>
      <c r="AN60" s="73">
        <v>0</v>
      </c>
      <c r="AO60" s="79">
        <f t="shared" si="14"/>
        <v>0</v>
      </c>
      <c r="AP60" s="153" t="s">
        <v>584</v>
      </c>
      <c r="AQ60" s="153" t="s">
        <v>4</v>
      </c>
      <c r="AR60" s="78" t="str">
        <f t="shared" si="8"/>
        <v>Jornadas de sensbilización sobre las buenas practicas de gestión documental realizadas</v>
      </c>
      <c r="AS60" s="199">
        <f>O60</f>
        <v>0</v>
      </c>
      <c r="AT60" s="199">
        <v>2</v>
      </c>
      <c r="AU60" s="177">
        <v>1</v>
      </c>
      <c r="AV60" s="193" t="s">
        <v>662</v>
      </c>
      <c r="AW60" s="200" t="s">
        <v>663</v>
      </c>
      <c r="AX60" s="78" t="str">
        <f t="shared" si="9"/>
        <v>Jornadas de sensbilización sobre las buenas practicas de gestión documental realizadas</v>
      </c>
      <c r="AY60" s="78">
        <f t="shared" si="10"/>
        <v>4</v>
      </c>
      <c r="AZ60" s="78">
        <f t="shared" si="11"/>
        <v>3</v>
      </c>
      <c r="BA60" s="79">
        <f t="shared" si="12"/>
        <v>0.75</v>
      </c>
      <c r="BB60" s="79">
        <f t="shared" si="0"/>
        <v>0.25</v>
      </c>
      <c r="BC60" s="83"/>
      <c r="BD60" s="45">
        <v>75</v>
      </c>
      <c r="BE60" s="45">
        <f t="shared" ref="BE60:BE62" si="21">+BD60*E60</f>
        <v>1.5</v>
      </c>
    </row>
    <row r="61" spans="1:58" ht="92.25" customHeight="1" x14ac:dyDescent="0.25">
      <c r="A61" s="60">
        <v>39</v>
      </c>
      <c r="B61" s="206"/>
      <c r="C61" s="206"/>
      <c r="D61" s="106" t="s">
        <v>452</v>
      </c>
      <c r="E61" s="94">
        <v>0.01</v>
      </c>
      <c r="F61" s="73" t="s">
        <v>207</v>
      </c>
      <c r="G61" s="60" t="s">
        <v>342</v>
      </c>
      <c r="H61" s="73" t="s">
        <v>343</v>
      </c>
      <c r="I61" s="72">
        <v>1</v>
      </c>
      <c r="J61" s="73" t="s">
        <v>122</v>
      </c>
      <c r="K61" s="73" t="s">
        <v>400</v>
      </c>
      <c r="L61" s="72">
        <v>1</v>
      </c>
      <c r="M61" s="72">
        <v>1</v>
      </c>
      <c r="N61" s="72">
        <v>1</v>
      </c>
      <c r="O61" s="72">
        <v>1</v>
      </c>
      <c r="P61" s="73">
        <f t="shared" si="16"/>
        <v>1</v>
      </c>
      <c r="Q61" s="135" t="s">
        <v>128</v>
      </c>
      <c r="R61" s="73" t="s">
        <v>451</v>
      </c>
      <c r="S61" s="73" t="s">
        <v>449</v>
      </c>
      <c r="T61" s="73" t="s">
        <v>145</v>
      </c>
      <c r="U61" s="73"/>
      <c r="V61" s="73"/>
      <c r="W61" s="73"/>
      <c r="X61" s="76"/>
      <c r="Y61" s="77"/>
      <c r="Z61" s="78" t="str">
        <f>G61</f>
        <v>Porcentaje de cumplimiento a las buenas practicas de gestión documental</v>
      </c>
      <c r="AA61" s="78">
        <f>L61</f>
        <v>1</v>
      </c>
      <c r="AB61" s="73">
        <v>1</v>
      </c>
      <c r="AC61" s="79">
        <f>(AB61/AA61)</f>
        <v>1</v>
      </c>
      <c r="AD61" s="80" t="s">
        <v>505</v>
      </c>
      <c r="AE61" s="80" t="s">
        <v>525</v>
      </c>
      <c r="AF61" s="78" t="str">
        <f>G61</f>
        <v>Porcentaje de cumplimiento a las buenas practicas de gestión documental</v>
      </c>
      <c r="AG61" s="81">
        <f>M61</f>
        <v>1</v>
      </c>
      <c r="AH61" s="81">
        <v>1</v>
      </c>
      <c r="AI61" s="79">
        <f>(AH61/AG61)</f>
        <v>1</v>
      </c>
      <c r="AJ61" s="73" t="s">
        <v>19</v>
      </c>
      <c r="AK61" s="73" t="s">
        <v>4</v>
      </c>
      <c r="AL61" s="78" t="str">
        <f>G61</f>
        <v>Porcentaje de cumplimiento a las buenas practicas de gestión documental</v>
      </c>
      <c r="AM61" s="78">
        <f>N61</f>
        <v>1</v>
      </c>
      <c r="AN61" s="72">
        <v>1</v>
      </c>
      <c r="AO61" s="79">
        <f>(AN61/AM61)</f>
        <v>1</v>
      </c>
      <c r="AP61" s="73" t="s">
        <v>65</v>
      </c>
      <c r="AQ61" s="73" t="s">
        <v>66</v>
      </c>
      <c r="AR61" s="78" t="str">
        <f>G61</f>
        <v>Porcentaje de cumplimiento a las buenas practicas de gestión documental</v>
      </c>
      <c r="AS61" s="175">
        <f t="shared" si="19"/>
        <v>1</v>
      </c>
      <c r="AT61" s="175">
        <v>1</v>
      </c>
      <c r="AU61" s="177">
        <f>(AT61/AS61)</f>
        <v>1</v>
      </c>
      <c r="AV61" s="178"/>
      <c r="AW61" s="179"/>
      <c r="AX61" s="78" t="str">
        <f>G61</f>
        <v>Porcentaje de cumplimiento a las buenas practicas de gestión documental</v>
      </c>
      <c r="AY61" s="78">
        <f>P61</f>
        <v>1</v>
      </c>
      <c r="AZ61" s="78">
        <f t="shared" si="11"/>
        <v>1</v>
      </c>
      <c r="BA61" s="79">
        <f t="shared" si="12"/>
        <v>1</v>
      </c>
      <c r="BB61" s="79">
        <f t="shared" si="0"/>
        <v>1</v>
      </c>
      <c r="BC61" s="83"/>
      <c r="BD61" s="45">
        <v>100</v>
      </c>
      <c r="BE61" s="45">
        <f t="shared" si="21"/>
        <v>1</v>
      </c>
    </row>
    <row r="62" spans="1:58" ht="40.5" customHeight="1" x14ac:dyDescent="0.25">
      <c r="A62" s="60">
        <v>40</v>
      </c>
      <c r="B62" s="206"/>
      <c r="C62" s="206"/>
      <c r="D62" s="106" t="s">
        <v>346</v>
      </c>
      <c r="E62" s="94">
        <v>0.01</v>
      </c>
      <c r="F62" s="73" t="s">
        <v>208</v>
      </c>
      <c r="G62" s="60" t="s">
        <v>344</v>
      </c>
      <c r="H62" s="73" t="s">
        <v>345</v>
      </c>
      <c r="I62" s="73">
        <v>1</v>
      </c>
      <c r="J62" s="73" t="s">
        <v>121</v>
      </c>
      <c r="K62" s="73" t="s">
        <v>401</v>
      </c>
      <c r="L62" s="72"/>
      <c r="M62" s="72"/>
      <c r="N62" s="72"/>
      <c r="O62" s="73">
        <v>1</v>
      </c>
      <c r="P62" s="73">
        <f t="shared" si="16"/>
        <v>1</v>
      </c>
      <c r="Q62" s="135" t="s">
        <v>127</v>
      </c>
      <c r="R62" s="73" t="s">
        <v>454</v>
      </c>
      <c r="S62" s="73" t="s">
        <v>453</v>
      </c>
      <c r="T62" s="73" t="s">
        <v>145</v>
      </c>
      <c r="U62" s="73"/>
      <c r="V62" s="73"/>
      <c r="W62" s="73"/>
      <c r="X62" s="76"/>
      <c r="Y62" s="77"/>
      <c r="Z62" s="78" t="str">
        <f>G62</f>
        <v>Inventario de gestión realizado</v>
      </c>
      <c r="AA62" s="78">
        <f>L62</f>
        <v>0</v>
      </c>
      <c r="AB62" s="73">
        <v>0</v>
      </c>
      <c r="AC62" s="79">
        <v>1</v>
      </c>
      <c r="AD62" s="80" t="s">
        <v>538</v>
      </c>
      <c r="AE62" s="80" t="s">
        <v>525</v>
      </c>
      <c r="AF62" s="78" t="str">
        <f>G62</f>
        <v>Inventario de gestión realizado</v>
      </c>
      <c r="AG62" s="81">
        <f>M62</f>
        <v>0</v>
      </c>
      <c r="AH62" s="82">
        <v>0</v>
      </c>
      <c r="AI62" s="79">
        <v>1</v>
      </c>
      <c r="AJ62" s="73" t="s">
        <v>18</v>
      </c>
      <c r="AK62" s="73" t="s">
        <v>4</v>
      </c>
      <c r="AL62" s="78" t="str">
        <f>G62</f>
        <v>Inventario de gestión realizado</v>
      </c>
      <c r="AM62" s="78">
        <f>N62</f>
        <v>0</v>
      </c>
      <c r="AN62" s="72">
        <v>0</v>
      </c>
      <c r="AO62" s="79">
        <v>1</v>
      </c>
      <c r="AP62" s="73" t="s">
        <v>18</v>
      </c>
      <c r="AQ62" s="73" t="s">
        <v>4</v>
      </c>
      <c r="AR62" s="78" t="str">
        <f>G62</f>
        <v>Inventario de gestión realizado</v>
      </c>
      <c r="AS62" s="175">
        <f t="shared" si="19"/>
        <v>1</v>
      </c>
      <c r="AT62" s="180"/>
      <c r="AU62" s="177">
        <f>(AT62/AS62)</f>
        <v>0</v>
      </c>
      <c r="AV62" s="178"/>
      <c r="AW62" s="179"/>
      <c r="AX62" s="78" t="str">
        <f>G62</f>
        <v>Inventario de gestión realizado</v>
      </c>
      <c r="AY62" s="78">
        <f>P62</f>
        <v>1</v>
      </c>
      <c r="AZ62" s="78">
        <f t="shared" si="11"/>
        <v>0</v>
      </c>
      <c r="BA62" s="79">
        <f t="shared" si="12"/>
        <v>0</v>
      </c>
      <c r="BB62" s="79" t="e">
        <f t="shared" si="0"/>
        <v>#DIV/0!</v>
      </c>
      <c r="BC62" s="83"/>
      <c r="BD62" s="45">
        <v>100</v>
      </c>
      <c r="BE62" s="45">
        <f t="shared" si="21"/>
        <v>1</v>
      </c>
    </row>
    <row r="63" spans="1:58" ht="23.25" customHeight="1" x14ac:dyDescent="0.25">
      <c r="A63" s="60"/>
      <c r="B63" s="206"/>
      <c r="C63" s="206"/>
      <c r="D63" s="107" t="s">
        <v>243</v>
      </c>
      <c r="E63" s="94">
        <v>0.04</v>
      </c>
      <c r="F63" s="73"/>
      <c r="G63" s="80"/>
      <c r="H63" s="80"/>
      <c r="I63" s="73"/>
      <c r="J63" s="73"/>
      <c r="K63" s="73"/>
      <c r="L63" s="72"/>
      <c r="M63" s="72"/>
      <c r="N63" s="72"/>
      <c r="O63" s="72"/>
      <c r="P63" s="73"/>
      <c r="Q63" s="135"/>
      <c r="R63" s="73"/>
      <c r="S63" s="73"/>
      <c r="T63" s="73"/>
      <c r="U63" s="73"/>
      <c r="V63" s="73"/>
      <c r="W63" s="73"/>
      <c r="X63" s="76"/>
      <c r="Y63" s="77"/>
      <c r="Z63" s="78"/>
      <c r="AA63" s="78"/>
      <c r="AB63" s="73"/>
      <c r="AC63" s="79"/>
      <c r="AD63" s="80"/>
      <c r="AE63" s="80"/>
      <c r="AF63" s="78"/>
      <c r="AG63" s="81"/>
      <c r="AH63" s="82"/>
      <c r="AI63" s="79"/>
      <c r="AJ63" s="73"/>
      <c r="AK63" s="73"/>
      <c r="AL63" s="78"/>
      <c r="AM63" s="78"/>
      <c r="AN63" s="73"/>
      <c r="AO63" s="79"/>
      <c r="AP63" s="73"/>
      <c r="AQ63" s="73"/>
      <c r="AR63" s="78"/>
      <c r="AS63" s="176"/>
      <c r="AT63" s="180"/>
      <c r="AU63" s="177"/>
      <c r="AV63" s="178"/>
      <c r="AW63" s="179"/>
      <c r="AX63" s="78"/>
      <c r="AY63" s="78"/>
      <c r="AZ63" s="78"/>
      <c r="BA63" s="79"/>
      <c r="BB63" s="85"/>
      <c r="BC63" s="83"/>
      <c r="BD63" s="45">
        <f>SUM(BD60:BD62)</f>
        <v>275</v>
      </c>
      <c r="BE63" s="45">
        <f>SUM(BE60:BE62)/100</f>
        <v>3.5000000000000003E-2</v>
      </c>
      <c r="BF63" s="45">
        <f>+BE63/E63</f>
        <v>0.87500000000000011</v>
      </c>
    </row>
    <row r="64" spans="1:58" ht="47.25" customHeight="1" x14ac:dyDescent="0.25">
      <c r="A64" s="60">
        <v>41</v>
      </c>
      <c r="B64" s="206"/>
      <c r="C64" s="206" t="s">
        <v>241</v>
      </c>
      <c r="D64" s="108" t="s">
        <v>492</v>
      </c>
      <c r="E64" s="94">
        <v>0.04</v>
      </c>
      <c r="F64" s="73" t="s">
        <v>197</v>
      </c>
      <c r="G64" s="80" t="s">
        <v>300</v>
      </c>
      <c r="H64" s="73" t="s">
        <v>313</v>
      </c>
      <c r="I64" s="72">
        <v>0.3</v>
      </c>
      <c r="J64" s="73" t="s">
        <v>121</v>
      </c>
      <c r="K64" s="73" t="s">
        <v>402</v>
      </c>
      <c r="L64" s="72"/>
      <c r="M64" s="72"/>
      <c r="N64" s="72"/>
      <c r="O64" s="72">
        <v>1</v>
      </c>
      <c r="P64" s="73">
        <f t="shared" si="16"/>
        <v>1</v>
      </c>
      <c r="Q64" s="135" t="s">
        <v>128</v>
      </c>
      <c r="R64" s="73" t="s">
        <v>455</v>
      </c>
      <c r="S64" s="73" t="s">
        <v>456</v>
      </c>
      <c r="T64" s="73" t="s">
        <v>145</v>
      </c>
      <c r="U64" s="73"/>
      <c r="V64" s="73"/>
      <c r="W64" s="73"/>
      <c r="X64" s="76"/>
      <c r="Y64" s="77"/>
      <c r="Z64" s="78" t="str">
        <f t="shared" si="1"/>
        <v>Lineamientos de Gestión de la TIC implementados en la alcaldia local</v>
      </c>
      <c r="AA64" s="78">
        <f t="shared" si="2"/>
        <v>0</v>
      </c>
      <c r="AB64" s="78">
        <f>M64</f>
        <v>0</v>
      </c>
      <c r="AC64" s="73">
        <v>0</v>
      </c>
      <c r="AD64" s="79">
        <v>1</v>
      </c>
      <c r="AE64" s="80" t="s">
        <v>504</v>
      </c>
      <c r="AF64" s="80" t="s">
        <v>525</v>
      </c>
      <c r="AG64" s="81">
        <f t="shared" si="4"/>
        <v>0</v>
      </c>
      <c r="AH64" s="82">
        <v>0.91</v>
      </c>
      <c r="AI64" s="79">
        <v>1</v>
      </c>
      <c r="AJ64" s="73" t="s">
        <v>22</v>
      </c>
      <c r="AK64" s="73"/>
      <c r="AL64" s="78" t="str">
        <f t="shared" si="6"/>
        <v>Lineamientos de Gestión de la TIC implementados en la alcaldia local</v>
      </c>
      <c r="AM64" s="78">
        <f t="shared" si="7"/>
        <v>0</v>
      </c>
      <c r="AN64" s="72">
        <v>0.55000000000000004</v>
      </c>
      <c r="AO64" s="79">
        <v>0.55000000000000004</v>
      </c>
      <c r="AP64" s="153" t="s">
        <v>585</v>
      </c>
      <c r="AQ64" s="153" t="s">
        <v>586</v>
      </c>
      <c r="AR64" s="78" t="str">
        <f t="shared" si="8"/>
        <v>Lineamientos de Gestión de la TIC implementados en la alcaldia local</v>
      </c>
      <c r="AS64" s="175">
        <f t="shared" si="19"/>
        <v>1</v>
      </c>
      <c r="AT64" s="180">
        <v>0.82</v>
      </c>
      <c r="AU64" s="177">
        <f t="shared" si="15"/>
        <v>0.82</v>
      </c>
      <c r="AV64" s="190" t="s">
        <v>667</v>
      </c>
      <c r="AW64" s="153" t="s">
        <v>586</v>
      </c>
      <c r="AX64" s="78" t="str">
        <f t="shared" si="9"/>
        <v>Lineamientos de Gestión de la TIC implementados en la alcaldia local</v>
      </c>
      <c r="AY64" s="78">
        <f t="shared" si="10"/>
        <v>1</v>
      </c>
      <c r="AZ64" s="94">
        <v>0.82</v>
      </c>
      <c r="BA64" s="79">
        <f t="shared" si="12"/>
        <v>0.82</v>
      </c>
      <c r="BB64" s="79">
        <f t="shared" si="0"/>
        <v>1</v>
      </c>
      <c r="BC64" s="193" t="s">
        <v>668</v>
      </c>
    </row>
    <row r="65" spans="1:80" ht="27.75" customHeight="1" x14ac:dyDescent="0.25">
      <c r="A65" s="60"/>
      <c r="B65" s="206"/>
      <c r="C65" s="206"/>
      <c r="D65" s="109" t="s">
        <v>243</v>
      </c>
      <c r="E65" s="94">
        <v>0.04</v>
      </c>
      <c r="F65" s="73"/>
      <c r="G65" s="110"/>
      <c r="H65" s="80"/>
      <c r="I65" s="73"/>
      <c r="J65" s="73"/>
      <c r="K65" s="73"/>
      <c r="L65" s="72"/>
      <c r="M65" s="72"/>
      <c r="N65" s="72"/>
      <c r="O65" s="72"/>
      <c r="P65" s="73">
        <f>IF(K65="Constante",AVERAGE(L65,M65,N65,O65),IF(K65="SUMA",(SUM(L65,M65,N65,O65)),IF(K65="creciente",O65,O65)))</f>
        <v>0</v>
      </c>
      <c r="Q65" s="135"/>
      <c r="R65" s="73"/>
      <c r="S65" s="73"/>
      <c r="T65" s="73" t="s">
        <v>145</v>
      </c>
      <c r="U65" s="73"/>
      <c r="V65" s="73"/>
      <c r="W65" s="73"/>
      <c r="X65" s="76"/>
      <c r="Y65" s="77"/>
      <c r="Z65" s="78"/>
      <c r="AA65" s="78"/>
      <c r="AB65" s="73"/>
      <c r="AC65" s="79"/>
      <c r="AD65" s="80"/>
      <c r="AE65" s="80"/>
      <c r="AF65" s="78"/>
      <c r="AG65" s="81"/>
      <c r="AH65" s="82"/>
      <c r="AI65" s="79"/>
      <c r="AJ65" s="73"/>
      <c r="AK65" s="73"/>
      <c r="AL65" s="78"/>
      <c r="AM65" s="78"/>
      <c r="AN65" s="73"/>
      <c r="AO65" s="79"/>
      <c r="AP65" s="73"/>
      <c r="AQ65" s="73"/>
      <c r="AR65" s="78"/>
      <c r="AS65" s="176"/>
      <c r="AT65" s="180"/>
      <c r="AU65" s="177"/>
      <c r="AV65" s="190" t="s">
        <v>666</v>
      </c>
      <c r="AW65" s="179"/>
      <c r="AX65" s="78"/>
      <c r="AY65" s="78"/>
      <c r="AZ65" s="78"/>
      <c r="BA65" s="79"/>
      <c r="BB65" s="85"/>
      <c r="BC65" s="83"/>
    </row>
    <row r="66" spans="1:80" ht="36.75" customHeight="1" x14ac:dyDescent="0.25">
      <c r="A66" s="60">
        <v>42</v>
      </c>
      <c r="B66" s="219" t="s">
        <v>190</v>
      </c>
      <c r="C66" s="206" t="s">
        <v>242</v>
      </c>
      <c r="D66" s="111" t="s">
        <v>335</v>
      </c>
      <c r="E66" s="79">
        <v>0.02</v>
      </c>
      <c r="F66" s="112" t="s">
        <v>215</v>
      </c>
      <c r="G66" s="59" t="s">
        <v>336</v>
      </c>
      <c r="H66" s="113" t="s">
        <v>337</v>
      </c>
      <c r="I66" s="114" t="s">
        <v>217</v>
      </c>
      <c r="J66" s="60" t="s">
        <v>121</v>
      </c>
      <c r="K66" s="114" t="s">
        <v>216</v>
      </c>
      <c r="L66" s="72"/>
      <c r="M66" s="72"/>
      <c r="N66" s="72"/>
      <c r="O66" s="115">
        <v>1</v>
      </c>
      <c r="P66" s="73">
        <f t="shared" si="16"/>
        <v>1</v>
      </c>
      <c r="Q66" s="135" t="s">
        <v>128</v>
      </c>
      <c r="R66" s="73" t="s">
        <v>458</v>
      </c>
      <c r="S66" s="73" t="s">
        <v>457</v>
      </c>
      <c r="T66" s="73" t="s">
        <v>145</v>
      </c>
      <c r="U66" s="73"/>
      <c r="V66" s="73"/>
      <c r="W66" s="73"/>
      <c r="X66" s="76"/>
      <c r="Y66" s="77"/>
      <c r="Z66" s="78" t="str">
        <f t="shared" si="1"/>
        <v>Linea base del consumo de papel del proceso establecida</v>
      </c>
      <c r="AA66" s="78">
        <f t="shared" si="2"/>
        <v>0</v>
      </c>
      <c r="AB66" s="73">
        <v>0</v>
      </c>
      <c r="AC66" s="79">
        <v>1</v>
      </c>
      <c r="AD66" s="80" t="s">
        <v>538</v>
      </c>
      <c r="AE66" s="80" t="s">
        <v>525</v>
      </c>
      <c r="AF66" s="78" t="str">
        <f t="shared" si="3"/>
        <v>Linea base del consumo de papel del proceso establecida</v>
      </c>
      <c r="AG66" s="81">
        <f t="shared" si="4"/>
        <v>0</v>
      </c>
      <c r="AH66" s="82"/>
      <c r="AI66" s="79" t="e">
        <f t="shared" si="5"/>
        <v>#DIV/0!</v>
      </c>
      <c r="AJ66" s="73"/>
      <c r="AK66" s="73"/>
      <c r="AL66" s="78" t="str">
        <f t="shared" si="6"/>
        <v>Linea base del consumo de papel del proceso establecida</v>
      </c>
      <c r="AM66" s="78">
        <f t="shared" si="7"/>
        <v>0</v>
      </c>
      <c r="AN66" s="73"/>
      <c r="AO66" s="79" t="e">
        <f t="shared" si="14"/>
        <v>#DIV/0!</v>
      </c>
      <c r="AP66" s="73"/>
      <c r="AQ66" s="73"/>
      <c r="AR66" s="78" t="str">
        <f t="shared" si="8"/>
        <v>Linea base del consumo de papel del proceso establecida</v>
      </c>
      <c r="AS66" s="175">
        <f t="shared" si="19"/>
        <v>1</v>
      </c>
      <c r="AT66" s="180"/>
      <c r="AU66" s="177">
        <f t="shared" si="15"/>
        <v>0</v>
      </c>
      <c r="AV66" s="178"/>
      <c r="AW66" s="179"/>
      <c r="AX66" s="78" t="str">
        <f t="shared" si="9"/>
        <v>Linea base del consumo de papel del proceso establecida</v>
      </c>
      <c r="AY66" s="78">
        <f t="shared" si="10"/>
        <v>1</v>
      </c>
      <c r="AZ66" s="78">
        <f t="shared" si="11"/>
        <v>0</v>
      </c>
      <c r="BA66" s="79">
        <f t="shared" si="12"/>
        <v>0</v>
      </c>
      <c r="BB66" s="79" t="e">
        <f t="shared" si="0"/>
        <v>#DIV/0!</v>
      </c>
      <c r="BC66" s="83"/>
    </row>
    <row r="67" spans="1:80" ht="60" customHeight="1" x14ac:dyDescent="0.25">
      <c r="A67" s="60">
        <v>43</v>
      </c>
      <c r="B67" s="219"/>
      <c r="C67" s="206"/>
      <c r="D67" s="116" t="s">
        <v>212</v>
      </c>
      <c r="E67" s="117">
        <v>0.04</v>
      </c>
      <c r="F67" s="118" t="s">
        <v>209</v>
      </c>
      <c r="G67" s="119" t="s">
        <v>160</v>
      </c>
      <c r="H67" s="120" t="s">
        <v>160</v>
      </c>
      <c r="I67" s="73" t="s">
        <v>217</v>
      </c>
      <c r="J67" s="78" t="s">
        <v>121</v>
      </c>
      <c r="K67" s="73" t="s">
        <v>218</v>
      </c>
      <c r="L67" s="72"/>
      <c r="M67" s="72"/>
      <c r="N67" s="72"/>
      <c r="O67" s="121">
        <v>1</v>
      </c>
      <c r="P67" s="73">
        <f t="shared" si="16"/>
        <v>1</v>
      </c>
      <c r="Q67" s="135" t="s">
        <v>128</v>
      </c>
      <c r="R67" s="73" t="s">
        <v>219</v>
      </c>
      <c r="S67" s="73" t="s">
        <v>545</v>
      </c>
      <c r="T67" s="73" t="s">
        <v>145</v>
      </c>
      <c r="U67" s="73"/>
      <c r="V67" s="73"/>
      <c r="W67" s="73"/>
      <c r="X67" s="76"/>
      <c r="Y67" s="77"/>
      <c r="Z67" s="78" t="str">
        <f t="shared" si="1"/>
        <v>Línea base del perfil del riesgo</v>
      </c>
      <c r="AA67" s="78">
        <f t="shared" si="2"/>
        <v>0</v>
      </c>
      <c r="AB67" s="73">
        <v>0</v>
      </c>
      <c r="AC67" s="79">
        <v>1</v>
      </c>
      <c r="AD67" s="80" t="s">
        <v>538</v>
      </c>
      <c r="AE67" s="80" t="s">
        <v>525</v>
      </c>
      <c r="AF67" s="78" t="str">
        <f t="shared" si="3"/>
        <v>Línea base del perfil del riesgo</v>
      </c>
      <c r="AG67" s="81">
        <f t="shared" si="4"/>
        <v>0</v>
      </c>
      <c r="AH67" s="82"/>
      <c r="AI67" s="79" t="e">
        <f t="shared" si="5"/>
        <v>#DIV/0!</v>
      </c>
      <c r="AJ67" s="73"/>
      <c r="AK67" s="73"/>
      <c r="AL67" s="78" t="str">
        <f t="shared" si="6"/>
        <v>Línea base del perfil del riesgo</v>
      </c>
      <c r="AM67" s="78">
        <f t="shared" si="7"/>
        <v>0</v>
      </c>
      <c r="AN67" s="73"/>
      <c r="AO67" s="79" t="e">
        <f t="shared" si="14"/>
        <v>#DIV/0!</v>
      </c>
      <c r="AP67" s="73"/>
      <c r="AQ67" s="73"/>
      <c r="AR67" s="78" t="str">
        <f t="shared" si="8"/>
        <v>Línea base del perfil del riesgo</v>
      </c>
      <c r="AS67" s="175">
        <f t="shared" si="19"/>
        <v>1</v>
      </c>
      <c r="AT67" s="180"/>
      <c r="AU67" s="177">
        <f t="shared" si="15"/>
        <v>0</v>
      </c>
      <c r="AV67" s="178"/>
      <c r="AW67" s="179"/>
      <c r="AX67" s="78" t="str">
        <f t="shared" si="9"/>
        <v>Línea base del perfil del riesgo</v>
      </c>
      <c r="AY67" s="78">
        <f t="shared" si="10"/>
        <v>1</v>
      </c>
      <c r="AZ67" s="78">
        <f t="shared" si="11"/>
        <v>0</v>
      </c>
      <c r="BA67" s="79">
        <f t="shared" si="12"/>
        <v>0</v>
      </c>
      <c r="BB67" s="79" t="e">
        <f t="shared" si="0"/>
        <v>#DIV/0!</v>
      </c>
      <c r="BC67" s="83"/>
    </row>
    <row r="68" spans="1:80" ht="65.25" customHeight="1" x14ac:dyDescent="0.25">
      <c r="A68" s="60">
        <v>44</v>
      </c>
      <c r="B68" s="219"/>
      <c r="C68" s="206"/>
      <c r="D68" s="116" t="s">
        <v>159</v>
      </c>
      <c r="E68" s="117">
        <v>0.06</v>
      </c>
      <c r="F68" s="118" t="s">
        <v>209</v>
      </c>
      <c r="G68" s="74" t="s">
        <v>220</v>
      </c>
      <c r="H68" s="120" t="s">
        <v>161</v>
      </c>
      <c r="I68" s="73" t="s">
        <v>217</v>
      </c>
      <c r="J68" s="78" t="s">
        <v>122</v>
      </c>
      <c r="K68" s="73" t="s">
        <v>221</v>
      </c>
      <c r="L68" s="72">
        <v>1</v>
      </c>
      <c r="M68" s="72">
        <v>1</v>
      </c>
      <c r="N68" s="72">
        <v>1</v>
      </c>
      <c r="O68" s="72">
        <v>1</v>
      </c>
      <c r="P68" s="73">
        <f t="shared" si="16"/>
        <v>1</v>
      </c>
      <c r="Q68" s="135" t="s">
        <v>128</v>
      </c>
      <c r="R68" s="73" t="s">
        <v>222</v>
      </c>
      <c r="S68" s="73" t="s">
        <v>546</v>
      </c>
      <c r="T68" s="73" t="s">
        <v>145</v>
      </c>
      <c r="U68" s="73"/>
      <c r="V68" s="73"/>
      <c r="W68" s="73"/>
      <c r="X68" s="76"/>
      <c r="Y68" s="77"/>
      <c r="Z68" s="78" t="str">
        <f t="shared" si="1"/>
        <v>Acciones correctivas documentadas y vigentes</v>
      </c>
      <c r="AA68" s="78">
        <f t="shared" si="2"/>
        <v>1</v>
      </c>
      <c r="AB68" s="73">
        <v>1</v>
      </c>
      <c r="AC68" s="79">
        <f>(AB68/AA68)</f>
        <v>1</v>
      </c>
      <c r="AD68" s="80" t="s">
        <v>540</v>
      </c>
      <c r="AE68" s="80"/>
      <c r="AF68" s="78" t="str">
        <f t="shared" si="3"/>
        <v>Acciones correctivas documentadas y vigentes</v>
      </c>
      <c r="AG68" s="81">
        <f t="shared" si="4"/>
        <v>1</v>
      </c>
      <c r="AH68" s="82"/>
      <c r="AI68" s="79">
        <f t="shared" si="5"/>
        <v>0</v>
      </c>
      <c r="AJ68" s="73"/>
      <c r="AK68" s="73"/>
      <c r="AL68" s="78" t="str">
        <f t="shared" si="6"/>
        <v>Acciones correctivas documentadas y vigentes</v>
      </c>
      <c r="AM68" s="78">
        <f t="shared" si="7"/>
        <v>1</v>
      </c>
      <c r="AN68" s="73"/>
      <c r="AO68" s="79">
        <f t="shared" si="14"/>
        <v>0</v>
      </c>
      <c r="AP68" s="73"/>
      <c r="AQ68" s="73"/>
      <c r="AR68" s="78" t="str">
        <f t="shared" si="8"/>
        <v>Acciones correctivas documentadas y vigentes</v>
      </c>
      <c r="AS68" s="175">
        <f t="shared" si="19"/>
        <v>1</v>
      </c>
      <c r="AT68" s="180"/>
      <c r="AU68" s="177">
        <f t="shared" si="15"/>
        <v>0</v>
      </c>
      <c r="AV68" s="178"/>
      <c r="AW68" s="179"/>
      <c r="AX68" s="78" t="str">
        <f t="shared" si="9"/>
        <v>Acciones correctivas documentadas y vigentes</v>
      </c>
      <c r="AY68" s="78">
        <f t="shared" si="10"/>
        <v>1</v>
      </c>
      <c r="AZ68" s="78">
        <f t="shared" si="11"/>
        <v>1</v>
      </c>
      <c r="BA68" s="79">
        <f t="shared" si="12"/>
        <v>1</v>
      </c>
      <c r="BB68" s="79">
        <f t="shared" si="0"/>
        <v>1</v>
      </c>
      <c r="BC68" s="83"/>
    </row>
    <row r="69" spans="1:80" ht="67.5" customHeight="1" x14ac:dyDescent="0.25">
      <c r="A69" s="60">
        <v>45</v>
      </c>
      <c r="B69" s="219"/>
      <c r="C69" s="206"/>
      <c r="D69" s="111" t="s">
        <v>205</v>
      </c>
      <c r="E69" s="117">
        <v>0.02</v>
      </c>
      <c r="F69" s="118" t="s">
        <v>209</v>
      </c>
      <c r="G69" s="74" t="s">
        <v>223</v>
      </c>
      <c r="H69" s="122" t="s">
        <v>211</v>
      </c>
      <c r="I69" s="73" t="s">
        <v>217</v>
      </c>
      <c r="J69" s="78" t="s">
        <v>122</v>
      </c>
      <c r="K69" s="73" t="s">
        <v>224</v>
      </c>
      <c r="L69" s="72">
        <v>1</v>
      </c>
      <c r="M69" s="72">
        <v>1</v>
      </c>
      <c r="N69" s="72">
        <v>1</v>
      </c>
      <c r="O69" s="72">
        <v>1</v>
      </c>
      <c r="P69" s="73">
        <f t="shared" si="16"/>
        <v>1</v>
      </c>
      <c r="Q69" s="135" t="s">
        <v>128</v>
      </c>
      <c r="R69" s="73" t="s">
        <v>219</v>
      </c>
      <c r="S69" s="73" t="s">
        <v>546</v>
      </c>
      <c r="T69" s="73" t="s">
        <v>145</v>
      </c>
      <c r="U69" s="73"/>
      <c r="V69" s="73"/>
      <c r="W69" s="73"/>
      <c r="X69" s="76"/>
      <c r="Y69" s="77"/>
      <c r="Z69" s="78" t="str">
        <f t="shared" si="1"/>
        <v>Cumplimiento en reportes de riesgos de manera oportuna</v>
      </c>
      <c r="AA69" s="78">
        <f t="shared" si="2"/>
        <v>1</v>
      </c>
      <c r="AB69" s="73">
        <v>1</v>
      </c>
      <c r="AC69" s="79">
        <v>1</v>
      </c>
      <c r="AD69" s="80" t="s">
        <v>539</v>
      </c>
      <c r="AE69" s="80" t="s">
        <v>525</v>
      </c>
      <c r="AF69" s="78" t="str">
        <f t="shared" si="3"/>
        <v>Cumplimiento en reportes de riesgos de manera oportuna</v>
      </c>
      <c r="AG69" s="81">
        <f t="shared" si="4"/>
        <v>1</v>
      </c>
      <c r="AH69" s="82"/>
      <c r="AI69" s="79">
        <f t="shared" si="5"/>
        <v>0</v>
      </c>
      <c r="AJ69" s="73"/>
      <c r="AK69" s="73"/>
      <c r="AL69" s="78" t="str">
        <f t="shared" si="6"/>
        <v>Cumplimiento en reportes de riesgos de manera oportuna</v>
      </c>
      <c r="AM69" s="78">
        <f t="shared" si="7"/>
        <v>1</v>
      </c>
      <c r="AN69" s="73"/>
      <c r="AO69" s="79">
        <f t="shared" si="14"/>
        <v>0</v>
      </c>
      <c r="AP69" s="73"/>
      <c r="AQ69" s="73"/>
      <c r="AR69" s="78" t="str">
        <f t="shared" si="8"/>
        <v>Cumplimiento en reportes de riesgos de manera oportuna</v>
      </c>
      <c r="AS69" s="175">
        <f t="shared" si="19"/>
        <v>1</v>
      </c>
      <c r="AT69" s="180"/>
      <c r="AU69" s="177">
        <f t="shared" si="15"/>
        <v>0</v>
      </c>
      <c r="AV69" s="178"/>
      <c r="AW69" s="179"/>
      <c r="AX69" s="78" t="str">
        <f t="shared" si="9"/>
        <v>Cumplimiento en reportes de riesgos de manera oportuna</v>
      </c>
      <c r="AY69" s="78">
        <f t="shared" si="10"/>
        <v>1</v>
      </c>
      <c r="AZ69" s="78">
        <f t="shared" si="11"/>
        <v>1</v>
      </c>
      <c r="BA69" s="79">
        <f t="shared" si="12"/>
        <v>1</v>
      </c>
      <c r="BB69" s="79">
        <f t="shared" si="0"/>
        <v>1</v>
      </c>
      <c r="BC69" s="83"/>
    </row>
    <row r="70" spans="1:80" ht="54" customHeight="1" x14ac:dyDescent="0.25">
      <c r="A70" s="60">
        <v>46</v>
      </c>
      <c r="B70" s="219"/>
      <c r="C70" s="206"/>
      <c r="D70" s="111" t="s">
        <v>206</v>
      </c>
      <c r="E70" s="117">
        <v>0.02</v>
      </c>
      <c r="F70" s="118" t="s">
        <v>209</v>
      </c>
      <c r="G70" s="74" t="s">
        <v>225</v>
      </c>
      <c r="H70" s="122" t="s">
        <v>210</v>
      </c>
      <c r="I70" s="73" t="s">
        <v>217</v>
      </c>
      <c r="J70" s="78" t="s">
        <v>122</v>
      </c>
      <c r="K70" s="73" t="s">
        <v>226</v>
      </c>
      <c r="L70" s="72">
        <v>1</v>
      </c>
      <c r="M70" s="72">
        <v>1</v>
      </c>
      <c r="N70" s="72">
        <v>1</v>
      </c>
      <c r="O70" s="72">
        <v>1</v>
      </c>
      <c r="P70" s="73">
        <f t="shared" si="16"/>
        <v>1</v>
      </c>
      <c r="Q70" s="135" t="s">
        <v>128</v>
      </c>
      <c r="R70" s="73" t="s">
        <v>227</v>
      </c>
      <c r="S70" s="73" t="s">
        <v>546</v>
      </c>
      <c r="T70" s="73" t="s">
        <v>145</v>
      </c>
      <c r="U70" s="73"/>
      <c r="V70" s="73"/>
      <c r="W70" s="73"/>
      <c r="X70" s="76"/>
      <c r="Y70" s="77"/>
      <c r="Z70" s="78" t="str">
        <f t="shared" si="1"/>
        <v>Asistencia a las mesas de trabajo relacionadas con el Sistema de Gestión</v>
      </c>
      <c r="AA70" s="78">
        <v>0</v>
      </c>
      <c r="AB70" s="73">
        <v>0</v>
      </c>
      <c r="AC70" s="79">
        <v>1</v>
      </c>
      <c r="AD70" s="80" t="s">
        <v>540</v>
      </c>
      <c r="AE70" s="80" t="s">
        <v>525</v>
      </c>
      <c r="AF70" s="78" t="str">
        <f t="shared" si="3"/>
        <v>Asistencia a las mesas de trabajo relacionadas con el Sistema de Gestión</v>
      </c>
      <c r="AG70" s="81">
        <f t="shared" si="4"/>
        <v>1</v>
      </c>
      <c r="AH70" s="82"/>
      <c r="AI70" s="79">
        <f t="shared" si="5"/>
        <v>0</v>
      </c>
      <c r="AJ70" s="73"/>
      <c r="AK70" s="73"/>
      <c r="AL70" s="78" t="str">
        <f t="shared" si="6"/>
        <v>Asistencia a las mesas de trabajo relacionadas con el Sistema de Gestión</v>
      </c>
      <c r="AM70" s="78">
        <f t="shared" si="7"/>
        <v>1</v>
      </c>
      <c r="AN70" s="73"/>
      <c r="AO70" s="79">
        <f t="shared" si="14"/>
        <v>0</v>
      </c>
      <c r="AP70" s="73"/>
      <c r="AQ70" s="73"/>
      <c r="AR70" s="78" t="str">
        <f t="shared" si="8"/>
        <v>Asistencia a las mesas de trabajo relacionadas con el Sistema de Gestión</v>
      </c>
      <c r="AS70" s="175">
        <f t="shared" si="19"/>
        <v>1</v>
      </c>
      <c r="AT70" s="180"/>
      <c r="AU70" s="177">
        <f t="shared" si="15"/>
        <v>0</v>
      </c>
      <c r="AV70" s="178"/>
      <c r="AW70" s="179"/>
      <c r="AX70" s="78" t="str">
        <f t="shared" si="9"/>
        <v>Asistencia a las mesas de trabajo relacionadas con el Sistema de Gestión</v>
      </c>
      <c r="AY70" s="78">
        <f t="shared" si="10"/>
        <v>1</v>
      </c>
      <c r="AZ70" s="78">
        <f t="shared" si="11"/>
        <v>0</v>
      </c>
      <c r="BA70" s="79">
        <f t="shared" si="12"/>
        <v>0</v>
      </c>
      <c r="BB70" s="79" t="e">
        <f t="shared" si="0"/>
        <v>#DIV/0!</v>
      </c>
      <c r="BC70" s="83"/>
    </row>
    <row r="71" spans="1:80" ht="54" customHeight="1" x14ac:dyDescent="0.25">
      <c r="A71" s="60">
        <v>47</v>
      </c>
      <c r="B71" s="219"/>
      <c r="C71" s="206"/>
      <c r="D71" s="111" t="s">
        <v>213</v>
      </c>
      <c r="E71" s="123">
        <v>0.02</v>
      </c>
      <c r="F71" s="118" t="s">
        <v>209</v>
      </c>
      <c r="G71" s="74" t="s">
        <v>228</v>
      </c>
      <c r="H71" s="120" t="s">
        <v>214</v>
      </c>
      <c r="I71" s="73" t="s">
        <v>217</v>
      </c>
      <c r="J71" s="78" t="s">
        <v>122</v>
      </c>
      <c r="K71" s="73" t="s">
        <v>229</v>
      </c>
      <c r="L71" s="72">
        <v>1</v>
      </c>
      <c r="M71" s="72">
        <v>1</v>
      </c>
      <c r="N71" s="72">
        <v>1</v>
      </c>
      <c r="O71" s="72">
        <v>1</v>
      </c>
      <c r="P71" s="73">
        <f t="shared" si="16"/>
        <v>1</v>
      </c>
      <c r="Q71" s="135" t="s">
        <v>128</v>
      </c>
      <c r="R71" s="73"/>
      <c r="S71" s="73" t="s">
        <v>545</v>
      </c>
      <c r="T71" s="73" t="s">
        <v>145</v>
      </c>
      <c r="U71" s="73"/>
      <c r="V71" s="73"/>
      <c r="W71" s="73"/>
      <c r="X71" s="76"/>
      <c r="Y71" s="77"/>
      <c r="Z71" s="78" t="str">
        <f t="shared" si="1"/>
        <v>Cumplimiento del plan de actualización de los procesos en el marco del Sistema de Gestión</v>
      </c>
      <c r="AA71" s="78">
        <v>0</v>
      </c>
      <c r="AB71" s="73">
        <v>0</v>
      </c>
      <c r="AC71" s="79">
        <v>1</v>
      </c>
      <c r="AD71" s="80" t="s">
        <v>540</v>
      </c>
      <c r="AE71" s="80" t="s">
        <v>525</v>
      </c>
      <c r="AF71" s="78" t="str">
        <f t="shared" si="3"/>
        <v>Cumplimiento del plan de actualización de los procesos en el marco del Sistema de Gestión</v>
      </c>
      <c r="AG71" s="81">
        <f t="shared" si="4"/>
        <v>1</v>
      </c>
      <c r="AH71" s="82"/>
      <c r="AI71" s="79">
        <f t="shared" si="5"/>
        <v>0</v>
      </c>
      <c r="AJ71" s="73"/>
      <c r="AK71" s="73"/>
      <c r="AL71" s="78" t="str">
        <f t="shared" si="6"/>
        <v>Cumplimiento del plan de actualización de los procesos en el marco del Sistema de Gestión</v>
      </c>
      <c r="AM71" s="78">
        <f t="shared" si="7"/>
        <v>1</v>
      </c>
      <c r="AN71" s="73"/>
      <c r="AO71" s="79">
        <f t="shared" si="14"/>
        <v>0</v>
      </c>
      <c r="AP71" s="73"/>
      <c r="AQ71" s="73"/>
      <c r="AR71" s="78" t="str">
        <f t="shared" si="8"/>
        <v>Cumplimiento del plan de actualización de los procesos en el marco del Sistema de Gestión</v>
      </c>
      <c r="AS71" s="175">
        <f t="shared" si="19"/>
        <v>1</v>
      </c>
      <c r="AT71" s="180"/>
      <c r="AU71" s="177">
        <f t="shared" si="15"/>
        <v>0</v>
      </c>
      <c r="AV71" s="178"/>
      <c r="AW71" s="179"/>
      <c r="AX71" s="78" t="str">
        <f t="shared" si="9"/>
        <v>Cumplimiento del plan de actualización de los procesos en el marco del Sistema de Gestión</v>
      </c>
      <c r="AY71" s="78">
        <f t="shared" si="10"/>
        <v>1</v>
      </c>
      <c r="AZ71" s="78">
        <f t="shared" si="11"/>
        <v>0</v>
      </c>
      <c r="BA71" s="79">
        <f t="shared" si="12"/>
        <v>0</v>
      </c>
      <c r="BB71" s="79" t="e">
        <f t="shared" si="0"/>
        <v>#DIV/0!</v>
      </c>
      <c r="BC71" s="83"/>
    </row>
    <row r="72" spans="1:80" ht="69" customHeight="1" x14ac:dyDescent="0.25">
      <c r="A72" s="60">
        <v>48</v>
      </c>
      <c r="B72" s="219"/>
      <c r="C72" s="206"/>
      <c r="D72" s="116" t="s">
        <v>230</v>
      </c>
      <c r="E72" s="117">
        <v>0.02</v>
      </c>
      <c r="F72" s="118" t="s">
        <v>209</v>
      </c>
      <c r="G72" s="124" t="s">
        <v>231</v>
      </c>
      <c r="H72" s="120" t="s">
        <v>192</v>
      </c>
      <c r="I72" s="73" t="s">
        <v>217</v>
      </c>
      <c r="J72" s="78" t="s">
        <v>122</v>
      </c>
      <c r="K72" s="73" t="s">
        <v>232</v>
      </c>
      <c r="L72" s="72">
        <v>1</v>
      </c>
      <c r="M72" s="72">
        <v>1</v>
      </c>
      <c r="N72" s="72">
        <v>1</v>
      </c>
      <c r="O72" s="72">
        <v>1</v>
      </c>
      <c r="P72" s="73">
        <f t="shared" si="16"/>
        <v>1</v>
      </c>
      <c r="Q72" s="135" t="s">
        <v>128</v>
      </c>
      <c r="R72" s="73" t="s">
        <v>233</v>
      </c>
      <c r="S72" s="73"/>
      <c r="T72" s="73" t="s">
        <v>145</v>
      </c>
      <c r="U72" s="73"/>
      <c r="V72" s="73"/>
      <c r="W72" s="73"/>
      <c r="X72" s="76"/>
      <c r="Y72" s="77"/>
      <c r="Z72" s="78" t="str">
        <f t="shared" si="1"/>
        <v>Cumplimiento oportuno Plan Anticorrupción 2017</v>
      </c>
      <c r="AA72" s="78">
        <f t="shared" si="2"/>
        <v>1</v>
      </c>
      <c r="AB72" s="73"/>
      <c r="AC72" s="79">
        <f>(AB72/AA72)</f>
        <v>0</v>
      </c>
      <c r="AD72" s="80"/>
      <c r="AE72" s="80"/>
      <c r="AF72" s="78" t="str">
        <f t="shared" si="3"/>
        <v>Cumplimiento oportuno Plan Anticorrupción 2017</v>
      </c>
      <c r="AG72" s="81">
        <f t="shared" si="4"/>
        <v>1</v>
      </c>
      <c r="AH72" s="82"/>
      <c r="AI72" s="79">
        <f t="shared" si="5"/>
        <v>0</v>
      </c>
      <c r="AJ72" s="73"/>
      <c r="AK72" s="73"/>
      <c r="AL72" s="78" t="str">
        <f t="shared" si="6"/>
        <v>Cumplimiento oportuno Plan Anticorrupción 2017</v>
      </c>
      <c r="AM72" s="78">
        <f t="shared" si="7"/>
        <v>1</v>
      </c>
      <c r="AN72" s="73"/>
      <c r="AO72" s="79">
        <f t="shared" si="14"/>
        <v>0</v>
      </c>
      <c r="AP72" s="73"/>
      <c r="AQ72" s="73"/>
      <c r="AR72" s="78" t="str">
        <f t="shared" si="8"/>
        <v>Cumplimiento oportuno Plan Anticorrupción 2017</v>
      </c>
      <c r="AS72" s="175">
        <f t="shared" si="19"/>
        <v>1</v>
      </c>
      <c r="AT72" s="180"/>
      <c r="AU72" s="177">
        <f t="shared" si="15"/>
        <v>0</v>
      </c>
      <c r="AV72" s="178"/>
      <c r="AW72" s="179"/>
      <c r="AX72" s="78" t="str">
        <f t="shared" si="9"/>
        <v>Cumplimiento oportuno Plan Anticorrupción 2017</v>
      </c>
      <c r="AY72" s="78">
        <f t="shared" si="10"/>
        <v>1</v>
      </c>
      <c r="AZ72" s="78" t="e">
        <f t="shared" si="11"/>
        <v>#DIV/0!</v>
      </c>
      <c r="BA72" s="79" t="e">
        <f t="shared" si="12"/>
        <v>#DIV/0!</v>
      </c>
      <c r="BB72" s="79" t="e">
        <f t="shared" si="0"/>
        <v>#DIV/0!</v>
      </c>
      <c r="BC72" s="83"/>
    </row>
    <row r="73" spans="1:80" ht="18.75" customHeight="1" x14ac:dyDescent="0.25">
      <c r="A73" s="125"/>
      <c r="B73" s="203" t="s">
        <v>198</v>
      </c>
      <c r="C73" s="204"/>
      <c r="D73" s="204"/>
      <c r="E73" s="126">
        <f>SUM(E66:E72,E65,E63,E57,E45,E33,E27,E23,E20,E59)</f>
        <v>1</v>
      </c>
      <c r="F73" s="126"/>
      <c r="G73" s="127"/>
      <c r="H73" s="128"/>
      <c r="I73" s="128"/>
      <c r="J73" s="128"/>
      <c r="K73" s="128"/>
      <c r="L73" s="128"/>
      <c r="M73" s="128"/>
      <c r="N73" s="128"/>
      <c r="O73" s="128"/>
      <c r="P73" s="73"/>
      <c r="Q73" s="136"/>
      <c r="R73" s="128"/>
      <c r="S73" s="128"/>
      <c r="T73" s="73" t="s">
        <v>145</v>
      </c>
      <c r="U73" s="128"/>
      <c r="V73" s="128"/>
      <c r="W73" s="128"/>
      <c r="X73" s="128"/>
      <c r="Y73" s="128"/>
      <c r="Z73" s="226" t="s">
        <v>199</v>
      </c>
      <c r="AA73" s="226"/>
      <c r="AB73" s="226"/>
      <c r="AC73" s="129">
        <f>AVERAGE(AC17:AC72)</f>
        <v>0.86187713963874635</v>
      </c>
      <c r="AD73" s="129"/>
      <c r="AE73" s="128"/>
      <c r="AF73" s="225" t="s">
        <v>200</v>
      </c>
      <c r="AG73" s="225"/>
      <c r="AH73" s="225"/>
      <c r="AI73" s="129" t="e">
        <f>AVERAGE(AI17:AI72)</f>
        <v>#DIV/0!</v>
      </c>
      <c r="AJ73" s="129"/>
      <c r="AK73" s="128"/>
      <c r="AL73" s="226" t="s">
        <v>201</v>
      </c>
      <c r="AM73" s="226"/>
      <c r="AN73" s="226"/>
      <c r="AO73" s="129" t="e">
        <f>AVERAGE(AO17:AO72)</f>
        <v>#DIV/0!</v>
      </c>
      <c r="AP73" s="129"/>
      <c r="AQ73" s="128"/>
      <c r="AR73" s="234" t="s">
        <v>202</v>
      </c>
      <c r="AS73" s="234"/>
      <c r="AT73" s="234"/>
      <c r="AU73" s="181" t="e">
        <f>AVERAGE(AU17:AU72)</f>
        <v>#DIV/0!</v>
      </c>
      <c r="AV73" s="181"/>
      <c r="AW73" s="226" t="s">
        <v>203</v>
      </c>
      <c r="AX73" s="226"/>
      <c r="AY73" s="226"/>
      <c r="AZ73" s="146"/>
      <c r="BA73" s="129" t="e">
        <f>AVERAGE(BA17:BA72)</f>
        <v>#DIV/0!</v>
      </c>
      <c r="BB73" s="129"/>
      <c r="BC73" s="130"/>
    </row>
    <row r="74" spans="1:80" ht="15.75" customHeight="1" x14ac:dyDescent="0.3">
      <c r="A74" s="40"/>
      <c r="B74" s="42"/>
      <c r="C74" s="42"/>
      <c r="D74" s="42"/>
      <c r="E74" s="42"/>
      <c r="F74" s="42"/>
      <c r="G74" s="42"/>
      <c r="H74" s="34"/>
      <c r="I74" s="34"/>
      <c r="J74" s="34"/>
      <c r="K74" s="34"/>
      <c r="L74" s="34"/>
      <c r="M74" s="34"/>
      <c r="N74" s="34"/>
      <c r="O74" s="34"/>
      <c r="P74" s="34"/>
      <c r="Q74" s="132"/>
      <c r="R74" s="34"/>
      <c r="S74" s="34"/>
      <c r="T74" s="34"/>
      <c r="U74" s="34"/>
      <c r="V74" s="34"/>
      <c r="W74" s="34"/>
      <c r="X74" s="34"/>
      <c r="Y74" s="34"/>
      <c r="Z74" s="227"/>
      <c r="AA74" s="227"/>
      <c r="AB74" s="227"/>
      <c r="AC74" s="43"/>
      <c r="AD74" s="44"/>
      <c r="AE74" s="44"/>
      <c r="AF74" s="227"/>
      <c r="AG74" s="227"/>
      <c r="AH74" s="227"/>
      <c r="AI74" s="43"/>
      <c r="AJ74" s="44"/>
      <c r="AK74" s="44"/>
      <c r="AL74" s="227"/>
      <c r="AM74" s="227"/>
      <c r="AN74" s="227"/>
      <c r="AO74" s="43"/>
      <c r="AP74" s="44"/>
      <c r="AQ74" s="44"/>
      <c r="AR74" s="227"/>
      <c r="AS74" s="227"/>
      <c r="AT74" s="227"/>
      <c r="AU74" s="182"/>
      <c r="AV74" s="183"/>
      <c r="AW74" s="183"/>
      <c r="AX74" s="227"/>
      <c r="AY74" s="227"/>
      <c r="AZ74" s="227"/>
      <c r="BA74" s="227"/>
      <c r="BB74" s="43"/>
      <c r="BC74" s="44"/>
    </row>
    <row r="75" spans="1:80" customFormat="1" ht="15.75" customHeight="1" x14ac:dyDescent="0.25">
      <c r="A75" s="50"/>
      <c r="B75" s="221" t="s">
        <v>96</v>
      </c>
      <c r="C75" s="215"/>
      <c r="D75" s="215"/>
      <c r="E75" s="215"/>
      <c r="F75" s="221" t="s">
        <v>97</v>
      </c>
      <c r="G75" s="215"/>
      <c r="H75" s="215"/>
      <c r="I75" s="215"/>
      <c r="J75" s="228" t="s">
        <v>98</v>
      </c>
      <c r="K75" s="229"/>
      <c r="L75" s="229"/>
      <c r="M75" s="229"/>
      <c r="N75" s="229"/>
      <c r="O75" s="229"/>
      <c r="P75" s="229"/>
      <c r="Q75" s="229"/>
      <c r="R75" s="229"/>
      <c r="S75" s="229"/>
      <c r="T75" s="229"/>
      <c r="U75" s="51"/>
      <c r="V75" s="51"/>
      <c r="W75" s="52"/>
      <c r="X75" s="52"/>
      <c r="Y75" s="52"/>
      <c r="Z75" s="52"/>
      <c r="AA75" s="52"/>
      <c r="AB75" s="52"/>
      <c r="AC75" s="52"/>
      <c r="AD75" s="230" t="s">
        <v>459</v>
      </c>
      <c r="AE75" s="230"/>
      <c r="AF75" s="230"/>
      <c r="AG75" s="53" t="e">
        <v>#REF!</v>
      </c>
      <c r="AH75" s="52"/>
      <c r="AI75" s="52"/>
      <c r="AJ75" s="230" t="s">
        <v>459</v>
      </c>
      <c r="AK75" s="230"/>
      <c r="AL75" s="230"/>
      <c r="AM75" s="53" t="e">
        <v>#REF!</v>
      </c>
      <c r="AN75" s="52"/>
      <c r="AO75" s="52"/>
      <c r="AP75" s="230" t="s">
        <v>459</v>
      </c>
      <c r="AQ75" s="230"/>
      <c r="AR75" s="230"/>
      <c r="AS75" s="184" t="e">
        <v>#REF!</v>
      </c>
      <c r="AT75" s="185"/>
      <c r="AU75" s="185"/>
      <c r="AV75" s="230" t="s">
        <v>459</v>
      </c>
      <c r="AW75" s="230"/>
      <c r="AX75" s="230"/>
      <c r="AY75" s="54" t="e">
        <v>#REF!</v>
      </c>
      <c r="AZ75" s="149"/>
      <c r="BA75" s="52"/>
      <c r="BB75" s="52"/>
      <c r="BC75" s="230" t="s">
        <v>459</v>
      </c>
      <c r="BD75" s="230"/>
      <c r="BE75" s="230"/>
      <c r="BF75" s="54" t="e">
        <v>#REF!</v>
      </c>
      <c r="BG75" s="52"/>
      <c r="CB75" s="55"/>
    </row>
    <row r="76" spans="1:80" customFormat="1" ht="15.75" customHeight="1" x14ac:dyDescent="0.25">
      <c r="A76" s="50"/>
      <c r="B76" s="220" t="s">
        <v>99</v>
      </c>
      <c r="C76" s="232"/>
      <c r="D76" s="232"/>
      <c r="E76" s="232"/>
      <c r="F76" s="220" t="s">
        <v>478</v>
      </c>
      <c r="G76" s="214"/>
      <c r="H76" s="214"/>
      <c r="I76" s="214"/>
      <c r="J76" s="214" t="s">
        <v>478</v>
      </c>
      <c r="K76" s="214"/>
      <c r="L76" s="214"/>
      <c r="M76" s="214"/>
      <c r="N76" s="214"/>
      <c r="O76" s="214"/>
      <c r="P76" s="214"/>
      <c r="Q76" s="214"/>
      <c r="R76" s="214"/>
      <c r="S76" s="214"/>
      <c r="T76" s="214"/>
      <c r="U76" s="51"/>
      <c r="V76" s="51"/>
      <c r="W76" s="52"/>
      <c r="X76" s="52"/>
      <c r="Y76" s="52"/>
      <c r="Z76" s="52"/>
      <c r="AA76" s="52"/>
      <c r="AB76" s="52"/>
      <c r="AC76" s="52"/>
      <c r="AD76" s="231" t="s">
        <v>460</v>
      </c>
      <c r="AE76" s="231"/>
      <c r="AF76" s="231"/>
      <c r="AG76" s="56" t="e">
        <v>#REF!</v>
      </c>
      <c r="AH76" s="52"/>
      <c r="AI76" s="52"/>
      <c r="AJ76" s="231" t="s">
        <v>461</v>
      </c>
      <c r="AK76" s="231"/>
      <c r="AL76" s="231"/>
      <c r="AM76" s="56" t="e">
        <v>#REF!</v>
      </c>
      <c r="AN76" s="52"/>
      <c r="AO76" s="52"/>
      <c r="AP76" s="231" t="s">
        <v>461</v>
      </c>
      <c r="AQ76" s="231"/>
      <c r="AR76" s="231"/>
      <c r="AS76" s="186" t="e">
        <v>#REF!</v>
      </c>
      <c r="AT76" s="185"/>
      <c r="AU76" s="185"/>
      <c r="AV76" s="231" t="s">
        <v>461</v>
      </c>
      <c r="AW76" s="231"/>
      <c r="AX76" s="231"/>
      <c r="AY76" s="56" t="e">
        <v>#REF!</v>
      </c>
      <c r="AZ76" s="150"/>
      <c r="BA76" s="52"/>
      <c r="BB76" s="52"/>
      <c r="BC76" s="231" t="s">
        <v>460</v>
      </c>
      <c r="BD76" s="231"/>
      <c r="BE76" s="231"/>
      <c r="BF76" s="56" t="e">
        <v>#REF!</v>
      </c>
      <c r="BG76" s="52"/>
      <c r="CB76" s="55"/>
    </row>
    <row r="77" spans="1:80" customFormat="1" ht="91.5" customHeight="1" x14ac:dyDescent="0.25">
      <c r="A77" s="50"/>
      <c r="B77" s="222" t="s">
        <v>548</v>
      </c>
      <c r="C77" s="223"/>
      <c r="D77" s="223"/>
      <c r="E77" s="224"/>
      <c r="F77" s="217" t="s">
        <v>480</v>
      </c>
      <c r="G77" s="218"/>
      <c r="H77" s="218"/>
      <c r="I77" s="218"/>
      <c r="J77" s="215" t="s">
        <v>462</v>
      </c>
      <c r="K77" s="215"/>
      <c r="L77" s="215"/>
      <c r="M77" s="215"/>
      <c r="N77" s="215"/>
      <c r="O77" s="215"/>
      <c r="P77" s="215"/>
      <c r="Q77" s="215"/>
      <c r="R77" s="215"/>
      <c r="S77" s="215"/>
      <c r="T77" s="215"/>
      <c r="U77" s="51"/>
      <c r="V77" s="51"/>
      <c r="W77" s="52"/>
      <c r="X77" s="52"/>
      <c r="Y77" s="52"/>
      <c r="Z77" s="52"/>
      <c r="AA77" s="52"/>
      <c r="AB77" s="52"/>
      <c r="AC77" s="52"/>
      <c r="AD77" s="52"/>
      <c r="AE77" s="52"/>
      <c r="AF77" s="52"/>
      <c r="AG77" s="57"/>
      <c r="AH77" s="52"/>
      <c r="AI77" s="52"/>
      <c r="AJ77" s="52"/>
      <c r="AK77" s="52"/>
      <c r="AL77" s="52"/>
      <c r="AM77" s="57"/>
      <c r="AN77" s="52"/>
      <c r="AO77" s="52"/>
      <c r="AP77" s="52"/>
      <c r="AQ77" s="52"/>
      <c r="AR77" s="52"/>
      <c r="AS77" s="187"/>
      <c r="AT77" s="185"/>
      <c r="AU77" s="185"/>
      <c r="AV77" s="185"/>
      <c r="AW77" s="185"/>
      <c r="AX77" s="52"/>
      <c r="AY77" s="57"/>
      <c r="AZ77" s="57"/>
      <c r="BA77" s="52"/>
      <c r="BB77" s="52"/>
      <c r="BC77" s="52"/>
      <c r="BD77" s="52"/>
      <c r="BE77" s="52"/>
      <c r="BF77" s="57"/>
      <c r="BG77" s="52"/>
      <c r="CB77" s="55"/>
    </row>
    <row r="80" spans="1:80" ht="36.75" customHeight="1" x14ac:dyDescent="0.3">
      <c r="A80" s="210" t="s">
        <v>164</v>
      </c>
      <c r="B80" s="211"/>
      <c r="C80" s="212"/>
    </row>
    <row r="81" spans="1:3" ht="15.75" x14ac:dyDescent="0.3">
      <c r="A81" s="140" t="s">
        <v>106</v>
      </c>
      <c r="B81" s="213" t="s">
        <v>479</v>
      </c>
      <c r="C81" s="212"/>
    </row>
    <row r="82" spans="1:3" ht="15" x14ac:dyDescent="0.3">
      <c r="A82" s="141">
        <v>1314</v>
      </c>
      <c r="B82" s="201" t="s">
        <v>463</v>
      </c>
      <c r="C82" s="202"/>
    </row>
    <row r="83" spans="1:3" ht="15" x14ac:dyDescent="0.3">
      <c r="A83" s="141">
        <v>1315</v>
      </c>
      <c r="B83" s="201" t="s">
        <v>464</v>
      </c>
      <c r="C83" s="202"/>
    </row>
    <row r="84" spans="1:3" ht="15" x14ac:dyDescent="0.3">
      <c r="A84" s="141">
        <v>1316</v>
      </c>
      <c r="B84" s="201" t="s">
        <v>465</v>
      </c>
      <c r="C84" s="202"/>
    </row>
    <row r="85" spans="1:3" ht="15" x14ac:dyDescent="0.3">
      <c r="A85" s="141">
        <v>1317</v>
      </c>
      <c r="B85" s="201" t="s">
        <v>466</v>
      </c>
      <c r="C85" s="202"/>
    </row>
    <row r="86" spans="1:3" ht="15" x14ac:dyDescent="0.3">
      <c r="A86" s="141">
        <v>1318</v>
      </c>
      <c r="B86" s="201" t="s">
        <v>467</v>
      </c>
      <c r="C86" s="202"/>
    </row>
    <row r="87" spans="1:3" ht="15" x14ac:dyDescent="0.3">
      <c r="A87" s="141">
        <v>1319</v>
      </c>
      <c r="B87" s="201" t="s">
        <v>468</v>
      </c>
      <c r="C87" s="202"/>
    </row>
    <row r="88" spans="1:3" ht="15" x14ac:dyDescent="0.3">
      <c r="A88" s="141">
        <v>1320</v>
      </c>
      <c r="B88" s="201" t="s">
        <v>469</v>
      </c>
      <c r="C88" s="202"/>
    </row>
    <row r="89" spans="1:3" ht="15" x14ac:dyDescent="0.3">
      <c r="A89" s="141">
        <v>1321</v>
      </c>
      <c r="B89" s="201" t="s">
        <v>470</v>
      </c>
      <c r="C89" s="202"/>
    </row>
    <row r="90" spans="1:3" ht="15" x14ac:dyDescent="0.3">
      <c r="A90" s="141">
        <v>1322</v>
      </c>
      <c r="B90" s="201" t="s">
        <v>471</v>
      </c>
      <c r="C90" s="202"/>
    </row>
    <row r="91" spans="1:3" ht="15" x14ac:dyDescent="0.3">
      <c r="A91" s="141">
        <v>1323</v>
      </c>
      <c r="B91" s="201" t="s">
        <v>472</v>
      </c>
      <c r="C91" s="202"/>
    </row>
    <row r="92" spans="1:3" ht="15" x14ac:dyDescent="0.3">
      <c r="A92" s="141">
        <v>1324</v>
      </c>
      <c r="B92" s="201" t="s">
        <v>473</v>
      </c>
      <c r="C92" s="202"/>
    </row>
    <row r="93" spans="1:3" ht="15" x14ac:dyDescent="0.3">
      <c r="A93" s="141">
        <v>1325</v>
      </c>
      <c r="B93" s="201" t="s">
        <v>474</v>
      </c>
      <c r="C93" s="202"/>
    </row>
    <row r="94" spans="1:3" ht="15" x14ac:dyDescent="0.3">
      <c r="A94" s="141">
        <v>1326</v>
      </c>
      <c r="B94" s="201" t="s">
        <v>475</v>
      </c>
      <c r="C94" s="202"/>
    </row>
    <row r="95" spans="1:3" ht="15" x14ac:dyDescent="0.3">
      <c r="A95" s="141">
        <v>1327</v>
      </c>
      <c r="B95" s="201" t="s">
        <v>476</v>
      </c>
      <c r="C95" s="202"/>
    </row>
    <row r="96" spans="1:3" x14ac:dyDescent="0.3">
      <c r="A96" s="138"/>
      <c r="B96" s="139"/>
    </row>
    <row r="97" spans="1:2" x14ac:dyDescent="0.3">
      <c r="A97" s="49"/>
      <c r="B97" s="48"/>
    </row>
    <row r="98" spans="1:2" x14ac:dyDescent="0.3">
      <c r="A98" s="47"/>
      <c r="B98" s="48"/>
    </row>
    <row r="99" spans="1:2" x14ac:dyDescent="0.3">
      <c r="A99" s="49"/>
      <c r="B99" s="48"/>
    </row>
    <row r="100" spans="1:2" x14ac:dyDescent="0.3">
      <c r="A100" s="47"/>
      <c r="B100" s="48"/>
    </row>
    <row r="101" spans="1:2" x14ac:dyDescent="0.3">
      <c r="A101" s="46"/>
    </row>
  </sheetData>
  <autoFilter ref="A12:BC73">
    <filterColumn colId="0"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5" showButton="0"/>
    <filterColumn colId="26" showButton="0"/>
    <filterColumn colId="27" showButton="0"/>
    <filterColumn colId="28" showButton="0"/>
    <filterColumn colId="29" showButton="0"/>
    <filterColumn colId="31" showButton="0"/>
    <filterColumn colId="32" showButton="0"/>
    <filterColumn colId="33" showButton="0"/>
    <filterColumn colId="34" showButton="0"/>
    <filterColumn colId="35" showButton="0"/>
    <filterColumn colId="37" showButton="0"/>
    <filterColumn colId="38" showButton="0"/>
    <filterColumn colId="39" showButton="0"/>
    <filterColumn colId="40" showButton="0"/>
    <filterColumn colId="41" showButton="0"/>
    <filterColumn colId="43" showButton="0"/>
    <filterColumn colId="44" showButton="0"/>
    <filterColumn colId="45" showButton="0"/>
    <filterColumn colId="46" showButton="0"/>
    <filterColumn colId="47" showButton="0"/>
    <filterColumn colId="49" showButton="0"/>
    <filterColumn colId="50" showButton="0"/>
    <filterColumn colId="51" showButton="0"/>
    <filterColumn colId="52" showButton="0"/>
    <filterColumn colId="53" showButton="0"/>
  </autoFilter>
  <mergeCells count="115">
    <mergeCell ref="AF14:AH14"/>
    <mergeCell ref="AI14:AI15"/>
    <mergeCell ref="AJ14:AJ15"/>
    <mergeCell ref="AL14:AN14"/>
    <mergeCell ref="AR12:AW12"/>
    <mergeCell ref="AX12:BC12"/>
    <mergeCell ref="AQ14:AQ15"/>
    <mergeCell ref="AR14:AT14"/>
    <mergeCell ref="AU14:AU15"/>
    <mergeCell ref="AX14:BA14"/>
    <mergeCell ref="AL13:AQ13"/>
    <mergeCell ref="AL12:AQ12"/>
    <mergeCell ref="AK14:AK15"/>
    <mergeCell ref="AC14:AC15"/>
    <mergeCell ref="AD14:AD15"/>
    <mergeCell ref="W15:X15"/>
    <mergeCell ref="D14:S14"/>
    <mergeCell ref="AE14:AE15"/>
    <mergeCell ref="C46:C57"/>
    <mergeCell ref="B5:G5"/>
    <mergeCell ref="A12:B14"/>
    <mergeCell ref="B6:G6"/>
    <mergeCell ref="Z14:AB14"/>
    <mergeCell ref="D10:K10"/>
    <mergeCell ref="Z8:AE8"/>
    <mergeCell ref="Z10:AB10"/>
    <mergeCell ref="Z12:AE12"/>
    <mergeCell ref="D12:Y13"/>
    <mergeCell ref="AX8:BC8"/>
    <mergeCell ref="AX10:BA10"/>
    <mergeCell ref="Z13:AE13"/>
    <mergeCell ref="AF13:AK13"/>
    <mergeCell ref="AF12:AK12"/>
    <mergeCell ref="A1:Y1"/>
    <mergeCell ref="A2:Y2"/>
    <mergeCell ref="Z7:AE7"/>
    <mergeCell ref="D9:S9"/>
    <mergeCell ref="L10:O10"/>
    <mergeCell ref="AF7:AK7"/>
    <mergeCell ref="AL10:AN10"/>
    <mergeCell ref="AX7:BC7"/>
    <mergeCell ref="AR10:AT10"/>
    <mergeCell ref="AF10:AH10"/>
    <mergeCell ref="AR8:AW8"/>
    <mergeCell ref="AL7:AQ7"/>
    <mergeCell ref="AR7:AW7"/>
    <mergeCell ref="AF8:AK8"/>
    <mergeCell ref="AL8:AQ8"/>
    <mergeCell ref="AO14:AO15"/>
    <mergeCell ref="AX74:BA74"/>
    <mergeCell ref="AL73:AN73"/>
    <mergeCell ref="AR73:AT73"/>
    <mergeCell ref="AL74:AN74"/>
    <mergeCell ref="AR74:AT74"/>
    <mergeCell ref="AW73:AY73"/>
    <mergeCell ref="AR13:AW13"/>
    <mergeCell ref="AX13:BC13"/>
    <mergeCell ref="BC14:BC15"/>
    <mergeCell ref="AV14:AV15"/>
    <mergeCell ref="AP14:AP15"/>
    <mergeCell ref="AW14:AW15"/>
    <mergeCell ref="BB14:BB15"/>
    <mergeCell ref="AD76:AF76"/>
    <mergeCell ref="AJ76:AL76"/>
    <mergeCell ref="AP76:AR76"/>
    <mergeCell ref="AV76:AX76"/>
    <mergeCell ref="BC76:BE76"/>
    <mergeCell ref="B75:E75"/>
    <mergeCell ref="B76:E76"/>
    <mergeCell ref="AJ75:AL75"/>
    <mergeCell ref="AP75:AR75"/>
    <mergeCell ref="AD75:AF75"/>
    <mergeCell ref="AV75:AX75"/>
    <mergeCell ref="AF73:AH73"/>
    <mergeCell ref="Z73:AB73"/>
    <mergeCell ref="Z74:AB74"/>
    <mergeCell ref="J75:T75"/>
    <mergeCell ref="AF74:AH74"/>
    <mergeCell ref="C60:C63"/>
    <mergeCell ref="C64:C65"/>
    <mergeCell ref="C66:C72"/>
    <mergeCell ref="BC75:BE75"/>
    <mergeCell ref="U14:Y14"/>
    <mergeCell ref="C17:C20"/>
    <mergeCell ref="C21:C23"/>
    <mergeCell ref="C24:C27"/>
    <mergeCell ref="C28:C33"/>
    <mergeCell ref="A80:C80"/>
    <mergeCell ref="B81:C81"/>
    <mergeCell ref="B82:C82"/>
    <mergeCell ref="B83:C83"/>
    <mergeCell ref="J76:T76"/>
    <mergeCell ref="J77:T77"/>
    <mergeCell ref="B17:B65"/>
    <mergeCell ref="C15:C16"/>
    <mergeCell ref="C34:C45"/>
    <mergeCell ref="F77:I77"/>
    <mergeCell ref="B66:B72"/>
    <mergeCell ref="F76:I76"/>
    <mergeCell ref="F75:I75"/>
    <mergeCell ref="B77:E77"/>
    <mergeCell ref="C58:C59"/>
    <mergeCell ref="B92:C92"/>
    <mergeCell ref="B93:C93"/>
    <mergeCell ref="B94:C94"/>
    <mergeCell ref="B95:C95"/>
    <mergeCell ref="B86:C86"/>
    <mergeCell ref="B87:C87"/>
    <mergeCell ref="B84:C84"/>
    <mergeCell ref="B73:D73"/>
    <mergeCell ref="B85:C85"/>
    <mergeCell ref="B88:C88"/>
    <mergeCell ref="B89:C89"/>
    <mergeCell ref="B90:C90"/>
    <mergeCell ref="B91:C91"/>
  </mergeCells>
  <phoneticPr fontId="26" type="noConversion"/>
  <conditionalFormatting sqref="AC73:AD73 AI73:AJ73 AO73:AP73 AU73:AV73 BA73:BC73 AC61 AC63 AC65 AC68 AC72:AC74 AC17:AC59 AI17:AI24 AO54 AO56:AO57 AO63:AO74 AO27:AO41 AI26:AI74 AO43 AO45:AO51 AO59:AO61 AO17:AO23 AU17:AU74 BB17:BB74">
    <cfRule type="containsText" dxfId="159" priority="444" operator="containsText" text="N/A">
      <formula>NOT(ISERROR(SEARCH("N/A",AC17)))</formula>
    </cfRule>
    <cfRule type="cellIs" dxfId="158" priority="445" operator="between">
      <formula>#REF!</formula>
      <formula>#REF!</formula>
    </cfRule>
    <cfRule type="cellIs" dxfId="157" priority="446" operator="between">
      <formula>#REF!</formula>
      <formula>#REF!</formula>
    </cfRule>
    <cfRule type="cellIs" dxfId="156" priority="447" operator="between">
      <formula>#REF!</formula>
      <formula>#REF!</formula>
    </cfRule>
  </conditionalFormatting>
  <conditionalFormatting sqref="AO74 AU74 BB74 AI74 AC74">
    <cfRule type="containsText" dxfId="155" priority="508" operator="containsText" text="N/A">
      <formula>NOT(ISERROR(SEARCH("N/A",AC74)))</formula>
    </cfRule>
    <cfRule type="cellIs" dxfId="154" priority="509" operator="between">
      <formula>$B$13</formula>
      <formula>#REF!</formula>
    </cfRule>
    <cfRule type="cellIs" dxfId="153" priority="510" operator="between">
      <formula>$B$11</formula>
      <formula>#REF!</formula>
    </cfRule>
    <cfRule type="cellIs" dxfId="152" priority="511" operator="between">
      <formula>#REF!</formula>
      <formula>#REF!</formula>
    </cfRule>
  </conditionalFormatting>
  <conditionalFormatting sqref="BB74 AO74 AU74 AI74 AC74">
    <cfRule type="containsText" dxfId="151" priority="548" operator="containsText" text="N/A">
      <formula>NOT(ISERROR(SEARCH("N/A",AC74)))</formula>
    </cfRule>
    <cfRule type="cellIs" dxfId="150" priority="549" operator="between">
      <formula>#REF!</formula>
      <formula>#REF!</formula>
    </cfRule>
    <cfRule type="cellIs" dxfId="149" priority="550" operator="between">
      <formula>$B$11</formula>
      <formula>#REF!</formula>
    </cfRule>
    <cfRule type="cellIs" dxfId="148" priority="551" operator="between">
      <formula>#REF!</formula>
      <formula>#REF!</formula>
    </cfRule>
  </conditionalFormatting>
  <conditionalFormatting sqref="AS76 AY76:AZ76 BF76 AM76 AG76">
    <cfRule type="containsText" dxfId="147" priority="159" operator="containsText" text="N/A">
      <formula>NOT(ISERROR(SEARCH("N/A",AG76)))</formula>
    </cfRule>
    <cfRule type="cellIs" dxfId="146" priority="160" operator="between">
      <formula>#REF!</formula>
      <formula>#REF!</formula>
    </cfRule>
    <cfRule type="cellIs" dxfId="145" priority="161" operator="between">
      <formula>$B$15</formula>
      <formula>$H$15</formula>
    </cfRule>
    <cfRule type="cellIs" dxfId="144" priority="162" operator="between">
      <formula>$C$14</formula>
      <formula>$H$14</formula>
    </cfRule>
  </conditionalFormatting>
  <conditionalFormatting sqref="AS75:AS76 AY75:AZ76 BF75:BF76 AM75:AM76 AG75:AG76">
    <cfRule type="containsText" dxfId="143" priority="167" operator="containsText" text="N/A">
      <formula>NOT(ISERROR(SEARCH("N/A",AG75)))</formula>
    </cfRule>
    <cfRule type="cellIs" dxfId="142" priority="168" operator="between">
      <formula>$H$16</formula>
      <formula>#REF!</formula>
    </cfRule>
    <cfRule type="cellIs" dxfId="141" priority="169" operator="between">
      <formula>$H$15</formula>
      <formula>#REF!</formula>
    </cfRule>
    <cfRule type="cellIs" dxfId="140" priority="170" operator="between">
      <formula>$H$14</formula>
      <formula>#REF!</formula>
    </cfRule>
  </conditionalFormatting>
  <conditionalFormatting sqref="AS76 AY76:AZ76 BF76 AM76 AG76">
    <cfRule type="containsText" dxfId="139" priority="163" operator="containsText" text="N/A">
      <formula>NOT(ISERROR(SEARCH("N/A",AG76)))</formula>
    </cfRule>
    <cfRule type="cellIs" dxfId="138" priority="164" operator="between">
      <formula>$B$17</formula>
      <formula>$H$17</formula>
    </cfRule>
    <cfRule type="cellIs" dxfId="137" priority="165" operator="between">
      <formula>$B$15</formula>
      <formula>$H$15</formula>
    </cfRule>
    <cfRule type="cellIs" dxfId="136" priority="166" operator="between">
      <formula>$C$14</formula>
      <formula>$H$14</formula>
    </cfRule>
  </conditionalFormatting>
  <conditionalFormatting sqref="AC60">
    <cfRule type="containsText" dxfId="135" priority="155" operator="containsText" text="N/A">
      <formula>NOT(ISERROR(SEARCH("N/A",AC60)))</formula>
    </cfRule>
    <cfRule type="cellIs" dxfId="134" priority="156" operator="between">
      <formula>#REF!</formula>
      <formula>#REF!</formula>
    </cfRule>
    <cfRule type="cellIs" dxfId="133" priority="157" operator="between">
      <formula>#REF!</formula>
      <formula>#REF!</formula>
    </cfRule>
    <cfRule type="cellIs" dxfId="132" priority="158" operator="between">
      <formula>#REF!</formula>
      <formula>#REF!</formula>
    </cfRule>
  </conditionalFormatting>
  <conditionalFormatting sqref="AC62">
    <cfRule type="containsText" dxfId="131" priority="151" operator="containsText" text="N/A">
      <formula>NOT(ISERROR(SEARCH("N/A",AC62)))</formula>
    </cfRule>
    <cfRule type="cellIs" dxfId="130" priority="152" operator="between">
      <formula>#REF!</formula>
      <formula>#REF!</formula>
    </cfRule>
    <cfRule type="cellIs" dxfId="129" priority="153" operator="between">
      <formula>#REF!</formula>
      <formula>#REF!</formula>
    </cfRule>
    <cfRule type="cellIs" dxfId="128" priority="154" operator="between">
      <formula>#REF!</formula>
      <formula>#REF!</formula>
    </cfRule>
  </conditionalFormatting>
  <conditionalFormatting sqref="AD64">
    <cfRule type="containsText" dxfId="127" priority="147" operator="containsText" text="N/A">
      <formula>NOT(ISERROR(SEARCH("N/A",AD64)))</formula>
    </cfRule>
    <cfRule type="cellIs" dxfId="126" priority="148" operator="between">
      <formula>#REF!</formula>
      <formula>#REF!</formula>
    </cfRule>
    <cfRule type="cellIs" dxfId="125" priority="149" operator="between">
      <formula>#REF!</formula>
      <formula>#REF!</formula>
    </cfRule>
    <cfRule type="cellIs" dxfId="124" priority="150" operator="between">
      <formula>#REF!</formula>
      <formula>#REF!</formula>
    </cfRule>
  </conditionalFormatting>
  <conditionalFormatting sqref="AC66">
    <cfRule type="containsText" dxfId="123" priority="143" operator="containsText" text="N/A">
      <formula>NOT(ISERROR(SEARCH("N/A",AC66)))</formula>
    </cfRule>
    <cfRule type="cellIs" dxfId="122" priority="144" operator="between">
      <formula>#REF!</formula>
      <formula>#REF!</formula>
    </cfRule>
    <cfRule type="cellIs" dxfId="121" priority="145" operator="between">
      <formula>#REF!</formula>
      <formula>#REF!</formula>
    </cfRule>
    <cfRule type="cellIs" dxfId="120" priority="146" operator="between">
      <formula>#REF!</formula>
      <formula>#REF!</formula>
    </cfRule>
  </conditionalFormatting>
  <conditionalFormatting sqref="AC67">
    <cfRule type="containsText" dxfId="119" priority="139" operator="containsText" text="N/A">
      <formula>NOT(ISERROR(SEARCH("N/A",AC67)))</formula>
    </cfRule>
    <cfRule type="cellIs" dxfId="118" priority="140" operator="between">
      <formula>#REF!</formula>
      <formula>#REF!</formula>
    </cfRule>
    <cfRule type="cellIs" dxfId="117" priority="141" operator="between">
      <formula>#REF!</formula>
      <formula>#REF!</formula>
    </cfRule>
    <cfRule type="cellIs" dxfId="116" priority="142" operator="between">
      <formula>#REF!</formula>
      <formula>#REF!</formula>
    </cfRule>
  </conditionalFormatting>
  <conditionalFormatting sqref="AC69">
    <cfRule type="containsText" dxfId="115" priority="135" operator="containsText" text="N/A">
      <formula>NOT(ISERROR(SEARCH("N/A",AC69)))</formula>
    </cfRule>
    <cfRule type="cellIs" dxfId="114" priority="136" operator="between">
      <formula>#REF!</formula>
      <formula>#REF!</formula>
    </cfRule>
    <cfRule type="cellIs" dxfId="113" priority="137" operator="between">
      <formula>#REF!</formula>
      <formula>#REF!</formula>
    </cfRule>
    <cfRule type="cellIs" dxfId="112" priority="138" operator="between">
      <formula>#REF!</formula>
      <formula>#REF!</formula>
    </cfRule>
  </conditionalFormatting>
  <conditionalFormatting sqref="AC70">
    <cfRule type="containsText" dxfId="111" priority="131" operator="containsText" text="N/A">
      <formula>NOT(ISERROR(SEARCH("N/A",AC70)))</formula>
    </cfRule>
    <cfRule type="cellIs" dxfId="110" priority="132" operator="between">
      <formula>#REF!</formula>
      <formula>#REF!</formula>
    </cfRule>
    <cfRule type="cellIs" dxfId="109" priority="133" operator="between">
      <formula>#REF!</formula>
      <formula>#REF!</formula>
    </cfRule>
    <cfRule type="cellIs" dxfId="108" priority="134" operator="between">
      <formula>#REF!</formula>
      <formula>#REF!</formula>
    </cfRule>
  </conditionalFormatting>
  <conditionalFormatting sqref="AC71">
    <cfRule type="containsText" dxfId="107" priority="127" operator="containsText" text="N/A">
      <formula>NOT(ISERROR(SEARCH("N/A",AC71)))</formula>
    </cfRule>
    <cfRule type="cellIs" dxfId="106" priority="128" operator="between">
      <formula>#REF!</formula>
      <formula>#REF!</formula>
    </cfRule>
    <cfRule type="cellIs" dxfId="105" priority="129" operator="between">
      <formula>#REF!</formula>
      <formula>#REF!</formula>
    </cfRule>
    <cfRule type="cellIs" dxfId="104" priority="130" operator="between">
      <formula>#REF!</formula>
      <formula>#REF!</formula>
    </cfRule>
  </conditionalFormatting>
  <conditionalFormatting sqref="AO53">
    <cfRule type="containsText" dxfId="103" priority="123" operator="containsText" text="N/A">
      <formula>NOT(ISERROR(SEARCH("N/A",AO53)))</formula>
    </cfRule>
    <cfRule type="cellIs" dxfId="102" priority="124" operator="between">
      <formula>#REF!</formula>
      <formula>#REF!</formula>
    </cfRule>
    <cfRule type="cellIs" dxfId="101" priority="125" operator="between">
      <formula>#REF!</formula>
      <formula>#REF!</formula>
    </cfRule>
    <cfRule type="cellIs" dxfId="100" priority="126" operator="between">
      <formula>#REF!</formula>
      <formula>#REF!</formula>
    </cfRule>
  </conditionalFormatting>
  <conditionalFormatting sqref="AN55">
    <cfRule type="containsText" dxfId="99" priority="119" operator="containsText" text="N/A">
      <formula>NOT(ISERROR(SEARCH("N/A",AN55)))</formula>
    </cfRule>
    <cfRule type="cellIs" dxfId="98" priority="120" operator="between">
      <formula>#REF!</formula>
      <formula>#REF!</formula>
    </cfRule>
    <cfRule type="cellIs" dxfId="97" priority="121" operator="between">
      <formula>#REF!</formula>
      <formula>#REF!</formula>
    </cfRule>
    <cfRule type="cellIs" dxfId="96" priority="122" operator="between">
      <formula>#REF!</formula>
      <formula>#REF!</formula>
    </cfRule>
  </conditionalFormatting>
  <conditionalFormatting sqref="AO62">
    <cfRule type="containsText" dxfId="95" priority="115" operator="containsText" text="N/A">
      <formula>NOT(ISERROR(SEARCH("N/A",AO62)))</formula>
    </cfRule>
    <cfRule type="cellIs" dxfId="94" priority="116" operator="between">
      <formula>#REF!</formula>
      <formula>#REF!</formula>
    </cfRule>
    <cfRule type="cellIs" dxfId="93" priority="117" operator="between">
      <formula>#REF!</formula>
      <formula>#REF!</formula>
    </cfRule>
    <cfRule type="cellIs" dxfId="92" priority="118" operator="between">
      <formula>#REF!</formula>
      <formula>#REF!</formula>
    </cfRule>
  </conditionalFormatting>
  <conditionalFormatting sqref="AO24">
    <cfRule type="containsText" dxfId="91" priority="111" operator="containsText" text="N/A">
      <formula>NOT(ISERROR(SEARCH("N/A",AO24)))</formula>
    </cfRule>
    <cfRule type="cellIs" dxfId="90" priority="112" operator="between">
      <formula>#REF!</formula>
      <formula>#REF!</formula>
    </cfRule>
    <cfRule type="cellIs" dxfId="89" priority="113" operator="between">
      <formula>#REF!</formula>
      <formula>#REF!</formula>
    </cfRule>
    <cfRule type="cellIs" dxfId="88" priority="114" operator="between">
      <formula>#REF!</formula>
      <formula>#REF!</formula>
    </cfRule>
  </conditionalFormatting>
  <conditionalFormatting sqref="AI25">
    <cfRule type="containsText" dxfId="87" priority="107" operator="containsText" text="N/A">
      <formula>NOT(ISERROR(SEARCH("N/A",AI25)))</formula>
    </cfRule>
    <cfRule type="cellIs" dxfId="86" priority="108" operator="between">
      <formula>#REF!</formula>
      <formula>#REF!</formula>
    </cfRule>
    <cfRule type="cellIs" dxfId="85" priority="109" operator="between">
      <formula>#REF!</formula>
      <formula>#REF!</formula>
    </cfRule>
    <cfRule type="cellIs" dxfId="84" priority="110" operator="between">
      <formula>#REF!</formula>
      <formula>#REF!</formula>
    </cfRule>
  </conditionalFormatting>
  <conditionalFormatting sqref="AO25">
    <cfRule type="containsText" dxfId="83" priority="103" operator="containsText" text="N/A">
      <formula>NOT(ISERROR(SEARCH("N/A",AO25)))</formula>
    </cfRule>
    <cfRule type="cellIs" dxfId="82" priority="104" operator="between">
      <formula>#REF!</formula>
      <formula>#REF!</formula>
    </cfRule>
    <cfRule type="cellIs" dxfId="81" priority="105" operator="between">
      <formula>#REF!</formula>
      <formula>#REF!</formula>
    </cfRule>
    <cfRule type="cellIs" dxfId="80" priority="106" operator="between">
      <formula>#REF!</formula>
      <formula>#REF!</formula>
    </cfRule>
  </conditionalFormatting>
  <conditionalFormatting sqref="AO26">
    <cfRule type="containsText" dxfId="79" priority="99" operator="containsText" text="N/A">
      <formula>NOT(ISERROR(SEARCH("N/A",AO26)))</formula>
    </cfRule>
    <cfRule type="cellIs" dxfId="78" priority="100" operator="between">
      <formula>#REF!</formula>
      <formula>#REF!</formula>
    </cfRule>
    <cfRule type="cellIs" dxfId="77" priority="101" operator="between">
      <formula>#REF!</formula>
      <formula>#REF!</formula>
    </cfRule>
    <cfRule type="cellIs" dxfId="76" priority="102" operator="between">
      <formula>#REF!</formula>
      <formula>#REF!</formula>
    </cfRule>
  </conditionalFormatting>
  <conditionalFormatting sqref="AD73">
    <cfRule type="colorScale" priority="223">
      <colorScale>
        <cfvo type="min"/>
        <cfvo type="percentile" val="50"/>
        <cfvo type="max"/>
        <color rgb="FFF8696B"/>
        <color rgb="FFFFEB84"/>
        <color rgb="FF63BE7B"/>
      </colorScale>
    </cfRule>
  </conditionalFormatting>
  <conditionalFormatting sqref="AJ73">
    <cfRule type="colorScale" priority="222">
      <colorScale>
        <cfvo type="min"/>
        <cfvo type="percentile" val="50"/>
        <cfvo type="max"/>
        <color rgb="FFF8696B"/>
        <color rgb="FFFFEB84"/>
        <color rgb="FF63BE7B"/>
      </colorScale>
    </cfRule>
  </conditionalFormatting>
  <conditionalFormatting sqref="AP73">
    <cfRule type="colorScale" priority="221">
      <colorScale>
        <cfvo type="min"/>
        <cfvo type="percentile" val="50"/>
        <cfvo type="max"/>
        <color rgb="FFF8696B"/>
        <color rgb="FFFFEB84"/>
        <color rgb="FF63BE7B"/>
      </colorScale>
    </cfRule>
  </conditionalFormatting>
  <conditionalFormatting sqref="AV73">
    <cfRule type="colorScale" priority="220">
      <colorScale>
        <cfvo type="min"/>
        <cfvo type="percentile" val="50"/>
        <cfvo type="max"/>
        <color rgb="FFF8696B"/>
        <color rgb="FFFFEB84"/>
        <color rgb="FF63BE7B"/>
      </colorScale>
    </cfRule>
  </conditionalFormatting>
  <conditionalFormatting sqref="BB73">
    <cfRule type="colorScale" priority="219">
      <colorScale>
        <cfvo type="min"/>
        <cfvo type="percentile" val="50"/>
        <cfvo type="max"/>
        <color rgb="FFF8696B"/>
        <color rgb="FFFFEB84"/>
        <color rgb="FF63BE7B"/>
      </colorScale>
    </cfRule>
  </conditionalFormatting>
  <conditionalFormatting sqref="AC73">
    <cfRule type="colorScale" priority="210">
      <colorScale>
        <cfvo type="min"/>
        <cfvo type="percentile" val="50"/>
        <cfvo type="max"/>
        <color rgb="FFF8696B"/>
        <color rgb="FFFFEB84"/>
        <color rgb="FF63BE7B"/>
      </colorScale>
    </cfRule>
  </conditionalFormatting>
  <conditionalFormatting sqref="AI73">
    <cfRule type="colorScale" priority="201">
      <colorScale>
        <cfvo type="min"/>
        <cfvo type="percentile" val="50"/>
        <cfvo type="max"/>
        <color rgb="FFF8696B"/>
        <color rgb="FFFFEB84"/>
        <color rgb="FF63BE7B"/>
      </colorScale>
    </cfRule>
  </conditionalFormatting>
  <conditionalFormatting sqref="AO73">
    <cfRule type="colorScale" priority="192">
      <colorScale>
        <cfvo type="min"/>
        <cfvo type="percentile" val="50"/>
        <cfvo type="max"/>
        <color rgb="FFF8696B"/>
        <color rgb="FFFFEB84"/>
        <color rgb="FF63BE7B"/>
      </colorScale>
    </cfRule>
  </conditionalFormatting>
  <conditionalFormatting sqref="AU73">
    <cfRule type="colorScale" priority="183">
      <colorScale>
        <cfvo type="min"/>
        <cfvo type="percentile" val="50"/>
        <cfvo type="max"/>
        <color rgb="FFF8696B"/>
        <color rgb="FFFFEB84"/>
        <color rgb="FF63BE7B"/>
      </colorScale>
    </cfRule>
  </conditionalFormatting>
  <conditionalFormatting sqref="BA73">
    <cfRule type="colorScale" priority="171">
      <colorScale>
        <cfvo type="min"/>
        <cfvo type="percentile" val="50"/>
        <cfvo type="max"/>
        <color rgb="FF63BE7B"/>
        <color rgb="FFFFEB84"/>
        <color rgb="FFF8696B"/>
      </colorScale>
    </cfRule>
  </conditionalFormatting>
  <conditionalFormatting sqref="BA20 BA23 BA27 BA33 BA45 BA57">
    <cfRule type="colorScale" priority="1457">
      <colorScale>
        <cfvo type="num" val="0.45"/>
        <cfvo type="percent" val="0.65"/>
        <cfvo type="percent" val="100"/>
        <color rgb="FFF8696B"/>
        <color rgb="FFFFEB84"/>
        <color rgb="FF63BE7B"/>
      </colorScale>
    </cfRule>
  </conditionalFormatting>
  <conditionalFormatting sqref="AU17:AU73">
    <cfRule type="iconSet" priority="1459">
      <iconSet iconSet="4Arrows">
        <cfvo type="percent" val="0"/>
        <cfvo type="percent" val="25"/>
        <cfvo type="percent" val="50"/>
        <cfvo type="percent" val="75"/>
      </iconSet>
    </cfRule>
  </conditionalFormatting>
  <conditionalFormatting sqref="BA23 BA20 BA27 BA33 BA45 BA57 BA73">
    <cfRule type="colorScale" priority="1461">
      <colorScale>
        <cfvo type="num" val="0.45"/>
        <cfvo type="percent" val="0.65"/>
        <cfvo type="percent" val="100"/>
        <color rgb="FFF8696B"/>
        <color rgb="FFFFEB84"/>
        <color rgb="FF63BE7B"/>
      </colorScale>
    </cfRule>
  </conditionalFormatting>
  <conditionalFormatting sqref="AN17">
    <cfRule type="containsText" dxfId="75" priority="95" operator="containsText" text="N/A">
      <formula>NOT(ISERROR(SEARCH("N/A",AN17)))</formula>
    </cfRule>
    <cfRule type="cellIs" dxfId="74" priority="96" operator="between">
      <formula>#REF!</formula>
      <formula>#REF!</formula>
    </cfRule>
    <cfRule type="cellIs" dxfId="73" priority="97" operator="between">
      <formula>#REF!</formula>
      <formula>#REF!</formula>
    </cfRule>
    <cfRule type="cellIs" dxfId="72" priority="98" operator="between">
      <formula>#REF!</formula>
      <formula>#REF!</formula>
    </cfRule>
  </conditionalFormatting>
  <conditionalFormatting sqref="AO52">
    <cfRule type="containsText" dxfId="71" priority="91" operator="containsText" text="N/A">
      <formula>NOT(ISERROR(SEARCH("N/A",AO52)))</formula>
    </cfRule>
    <cfRule type="cellIs" dxfId="70" priority="92" operator="between">
      <formula>#REF!</formula>
      <formula>#REF!</formula>
    </cfRule>
    <cfRule type="cellIs" dxfId="69" priority="93" operator="between">
      <formula>#REF!</formula>
      <formula>#REF!</formula>
    </cfRule>
    <cfRule type="cellIs" dxfId="68" priority="94" operator="between">
      <formula>#REF!</formula>
      <formula>#REF!</formula>
    </cfRule>
  </conditionalFormatting>
  <conditionalFormatting sqref="AO42">
    <cfRule type="containsText" dxfId="67" priority="87" operator="containsText" text="N/A">
      <formula>NOT(ISERROR(SEARCH("N/A",AO42)))</formula>
    </cfRule>
    <cfRule type="cellIs" dxfId="66" priority="88" operator="between">
      <formula>#REF!</formula>
      <formula>#REF!</formula>
    </cfRule>
    <cfRule type="cellIs" dxfId="65" priority="89" operator="between">
      <formula>#REF!</formula>
      <formula>#REF!</formula>
    </cfRule>
    <cfRule type="cellIs" dxfId="64" priority="90" operator="between">
      <formula>#REF!</formula>
      <formula>#REF!</formula>
    </cfRule>
  </conditionalFormatting>
  <conditionalFormatting sqref="AO44">
    <cfRule type="containsText" dxfId="63" priority="83" operator="containsText" text="N/A">
      <formula>NOT(ISERROR(SEARCH("N/A",AO44)))</formula>
    </cfRule>
    <cfRule type="cellIs" dxfId="62" priority="84" operator="between">
      <formula>#REF!</formula>
      <formula>#REF!</formula>
    </cfRule>
    <cfRule type="cellIs" dxfId="61" priority="85" operator="between">
      <formula>#REF!</formula>
      <formula>#REF!</formula>
    </cfRule>
    <cfRule type="cellIs" dxfId="60" priority="86" operator="between">
      <formula>#REF!</formula>
      <formula>#REF!</formula>
    </cfRule>
  </conditionalFormatting>
  <conditionalFormatting sqref="AO58">
    <cfRule type="containsText" dxfId="59" priority="79" operator="containsText" text="N/A">
      <formula>NOT(ISERROR(SEARCH("N/A",AO58)))</formula>
    </cfRule>
    <cfRule type="cellIs" dxfId="58" priority="80" operator="between">
      <formula>#REF!</formula>
      <formula>#REF!</formula>
    </cfRule>
    <cfRule type="cellIs" dxfId="57" priority="81" operator="between">
      <formula>#REF!</formula>
      <formula>#REF!</formula>
    </cfRule>
    <cfRule type="cellIs" dxfId="56" priority="82" operator="between">
      <formula>#REF!</formula>
      <formula>#REF!</formula>
    </cfRule>
  </conditionalFormatting>
  <conditionalFormatting sqref="BB17:BB19">
    <cfRule type="iconSet" priority="78">
      <iconSet iconSet="4Arrows">
        <cfvo type="percent" val="0"/>
        <cfvo type="percent" val="25"/>
        <cfvo type="percent" val="50"/>
        <cfvo type="percent" val="75"/>
      </iconSet>
    </cfRule>
  </conditionalFormatting>
  <conditionalFormatting sqref="BB21:BB22">
    <cfRule type="iconSet" priority="77">
      <iconSet iconSet="4Arrows">
        <cfvo type="percent" val="0"/>
        <cfvo type="percent" val="0.25"/>
        <cfvo type="percent" val="0.5"/>
        <cfvo type="percent" val="0.75"/>
      </iconSet>
    </cfRule>
  </conditionalFormatting>
  <conditionalFormatting sqref="BB24:BB26">
    <cfRule type="iconSet" priority="76">
      <iconSet iconSet="4Arrows">
        <cfvo type="percent" val="0"/>
        <cfvo type="percent" val="25"/>
        <cfvo type="percent" val="50"/>
        <cfvo type="percent" val="75"/>
      </iconSet>
    </cfRule>
  </conditionalFormatting>
  <conditionalFormatting sqref="BB28:BB32">
    <cfRule type="iconSet" priority="75">
      <iconSet iconSet="4Arrows">
        <cfvo type="percent" val="0"/>
        <cfvo type="percent" val="25"/>
        <cfvo type="percent" val="50"/>
        <cfvo type="percent" val="75"/>
      </iconSet>
    </cfRule>
  </conditionalFormatting>
  <conditionalFormatting sqref="BB34:BB44">
    <cfRule type="iconSet" priority="74">
      <iconSet iconSet="4Arrows">
        <cfvo type="percent" val="0"/>
        <cfvo type="percent" val="25"/>
        <cfvo type="percent" val="50"/>
        <cfvo type="percent" val="75"/>
      </iconSet>
    </cfRule>
  </conditionalFormatting>
  <conditionalFormatting sqref="BB46:BB56">
    <cfRule type="iconSet" priority="73">
      <iconSet iconSet="4Arrows">
        <cfvo type="percent" val="0"/>
        <cfvo type="percent" val="25"/>
        <cfvo type="percent" val="50"/>
        <cfvo type="percent" val="75"/>
      </iconSet>
    </cfRule>
  </conditionalFormatting>
  <conditionalFormatting sqref="BB58">
    <cfRule type="iconSet" priority="72">
      <iconSet iconSet="4Arrows">
        <cfvo type="percent" val="0"/>
        <cfvo type="percent" val="25"/>
        <cfvo type="percent" val="50"/>
        <cfvo type="percent" val="75"/>
      </iconSet>
    </cfRule>
  </conditionalFormatting>
  <conditionalFormatting sqref="BB60:BB62">
    <cfRule type="iconSet" priority="71">
      <iconSet iconSet="4Arrows">
        <cfvo type="percent" val="0"/>
        <cfvo type="percent" val="25"/>
        <cfvo type="percent" val="50"/>
        <cfvo type="percent" val="75"/>
      </iconSet>
    </cfRule>
  </conditionalFormatting>
  <conditionalFormatting sqref="BB64">
    <cfRule type="iconSet" priority="70">
      <iconSet iconSet="4Arrows">
        <cfvo type="percent" val="0"/>
        <cfvo type="percent" val="25"/>
        <cfvo type="percent" val="50"/>
        <cfvo type="percent" val="75"/>
      </iconSet>
    </cfRule>
  </conditionalFormatting>
  <conditionalFormatting sqref="BB66:BB72">
    <cfRule type="iconSet" priority="69">
      <iconSet iconSet="4Arrows">
        <cfvo type="percent" val="0"/>
        <cfvo type="percent" val="25"/>
        <cfvo type="percent" val="50"/>
        <cfvo type="percent" val="75"/>
      </iconSet>
    </cfRule>
  </conditionalFormatting>
  <conditionalFormatting sqref="AP18">
    <cfRule type="containsText" dxfId="55" priority="65" operator="containsText" text="N/A">
      <formula>NOT(ISERROR(SEARCH("N/A",AP18)))</formula>
    </cfRule>
    <cfRule type="cellIs" dxfId="54" priority="66" operator="between">
      <formula>#REF!</formula>
      <formula>#REF!</formula>
    </cfRule>
    <cfRule type="cellIs" dxfId="53" priority="67" operator="between">
      <formula>#REF!</formula>
      <formula>#REF!</formula>
    </cfRule>
    <cfRule type="cellIs" dxfId="52" priority="68" operator="between">
      <formula>#REF!</formula>
      <formula>#REF!</formula>
    </cfRule>
  </conditionalFormatting>
  <conditionalFormatting sqref="BA21">
    <cfRule type="containsText" dxfId="51" priority="61" operator="containsText" text="N/A">
      <formula>NOT(ISERROR(SEARCH("N/A",BA21)))</formula>
    </cfRule>
    <cfRule type="cellIs" dxfId="50" priority="62" operator="between">
      <formula>#REF!</formula>
      <formula>#REF!</formula>
    </cfRule>
    <cfRule type="cellIs" dxfId="49" priority="63" operator="between">
      <formula>#REF!</formula>
      <formula>#REF!</formula>
    </cfRule>
    <cfRule type="cellIs" dxfId="48" priority="64" operator="between">
      <formula>#REF!</formula>
      <formula>#REF!</formula>
    </cfRule>
  </conditionalFormatting>
  <conditionalFormatting sqref="BA21">
    <cfRule type="iconSet" priority="60">
      <iconSet iconSet="4Arrows">
        <cfvo type="percent" val="0"/>
        <cfvo type="percent" val="0.25"/>
        <cfvo type="percent" val="0.5"/>
        <cfvo type="percent" val="0.75"/>
      </iconSet>
    </cfRule>
  </conditionalFormatting>
  <conditionalFormatting sqref="BA22">
    <cfRule type="containsText" dxfId="47" priority="56" operator="containsText" text="N/A">
      <formula>NOT(ISERROR(SEARCH("N/A",BA22)))</formula>
    </cfRule>
    <cfRule type="cellIs" dxfId="46" priority="57" operator="between">
      <formula>#REF!</formula>
      <formula>#REF!</formula>
    </cfRule>
    <cfRule type="cellIs" dxfId="45" priority="58" operator="between">
      <formula>#REF!</formula>
      <formula>#REF!</formula>
    </cfRule>
    <cfRule type="cellIs" dxfId="44" priority="59" operator="between">
      <formula>#REF!</formula>
      <formula>#REF!</formula>
    </cfRule>
  </conditionalFormatting>
  <conditionalFormatting sqref="BA22">
    <cfRule type="iconSet" priority="55">
      <iconSet iconSet="4Arrows">
        <cfvo type="percent" val="0"/>
        <cfvo type="percent" val="0.25"/>
        <cfvo type="percent" val="0.5"/>
        <cfvo type="percent" val="0.75"/>
      </iconSet>
    </cfRule>
  </conditionalFormatting>
  <conditionalFormatting sqref="BA17:BA19">
    <cfRule type="containsText" dxfId="43" priority="51" operator="containsText" text="N/A">
      <formula>NOT(ISERROR(SEARCH("N/A",BA17)))</formula>
    </cfRule>
    <cfRule type="cellIs" dxfId="42" priority="52" operator="between">
      <formula>#REF!</formula>
      <formula>#REF!</formula>
    </cfRule>
    <cfRule type="cellIs" dxfId="41" priority="53" operator="between">
      <formula>#REF!</formula>
      <formula>#REF!</formula>
    </cfRule>
    <cfRule type="cellIs" dxfId="40" priority="54" operator="between">
      <formula>#REF!</formula>
      <formula>#REF!</formula>
    </cfRule>
  </conditionalFormatting>
  <conditionalFormatting sqref="BA17:BA19">
    <cfRule type="iconSet" priority="50">
      <iconSet iconSet="4Arrows">
        <cfvo type="percent" val="0"/>
        <cfvo type="percent" val="0.25"/>
        <cfvo type="percent" val="0.5"/>
        <cfvo type="percent" val="0.75"/>
      </iconSet>
    </cfRule>
  </conditionalFormatting>
  <conditionalFormatting sqref="BA24:BA25">
    <cfRule type="containsText" dxfId="39" priority="46" operator="containsText" text="N/A">
      <formula>NOT(ISERROR(SEARCH("N/A",BA24)))</formula>
    </cfRule>
    <cfRule type="cellIs" dxfId="38" priority="47" operator="between">
      <formula>#REF!</formula>
      <formula>#REF!</formula>
    </cfRule>
    <cfRule type="cellIs" dxfId="37" priority="48" operator="between">
      <formula>#REF!</formula>
      <formula>#REF!</formula>
    </cfRule>
    <cfRule type="cellIs" dxfId="36" priority="49" operator="between">
      <formula>#REF!</formula>
      <formula>#REF!</formula>
    </cfRule>
  </conditionalFormatting>
  <conditionalFormatting sqref="BA24:BA25">
    <cfRule type="iconSet" priority="45">
      <iconSet iconSet="4Arrows">
        <cfvo type="percent" val="0"/>
        <cfvo type="percent" val="0.25"/>
        <cfvo type="percent" val="0.5"/>
        <cfvo type="percent" val="0.75"/>
      </iconSet>
    </cfRule>
  </conditionalFormatting>
  <conditionalFormatting sqref="BA26">
    <cfRule type="containsText" dxfId="35" priority="41" operator="containsText" text="N/A">
      <formula>NOT(ISERROR(SEARCH("N/A",BA26)))</formula>
    </cfRule>
    <cfRule type="cellIs" dxfId="34" priority="42" operator="between">
      <formula>#REF!</formula>
      <formula>#REF!</formula>
    </cfRule>
    <cfRule type="cellIs" dxfId="33" priority="43" operator="between">
      <formula>#REF!</formula>
      <formula>#REF!</formula>
    </cfRule>
    <cfRule type="cellIs" dxfId="32" priority="44" operator="between">
      <formula>#REF!</formula>
      <formula>#REF!</formula>
    </cfRule>
  </conditionalFormatting>
  <conditionalFormatting sqref="BA26">
    <cfRule type="iconSet" priority="40">
      <iconSet iconSet="4Arrows">
        <cfvo type="percent" val="0"/>
        <cfvo type="percent" val="0.25"/>
        <cfvo type="percent" val="0.5"/>
        <cfvo type="percent" val="0.75"/>
      </iconSet>
    </cfRule>
  </conditionalFormatting>
  <conditionalFormatting sqref="BA28:BA29">
    <cfRule type="containsText" dxfId="31" priority="36" operator="containsText" text="N/A">
      <formula>NOT(ISERROR(SEARCH("N/A",BA28)))</formula>
    </cfRule>
    <cfRule type="cellIs" dxfId="30" priority="37" operator="between">
      <formula>#REF!</formula>
      <formula>#REF!</formula>
    </cfRule>
    <cfRule type="cellIs" dxfId="29" priority="38" operator="between">
      <formula>#REF!</formula>
      <formula>#REF!</formula>
    </cfRule>
    <cfRule type="cellIs" dxfId="28" priority="39" operator="between">
      <formula>#REF!</formula>
      <formula>#REF!</formula>
    </cfRule>
  </conditionalFormatting>
  <conditionalFormatting sqref="BA28:BA29">
    <cfRule type="iconSet" priority="35">
      <iconSet iconSet="4Arrows">
        <cfvo type="percent" val="0"/>
        <cfvo type="percent" val="0.25"/>
        <cfvo type="percent" val="0.5"/>
        <cfvo type="percent" val="0.75"/>
      </iconSet>
    </cfRule>
  </conditionalFormatting>
  <conditionalFormatting sqref="BA30:BA32">
    <cfRule type="containsText" dxfId="27" priority="31" operator="containsText" text="N/A">
      <formula>NOT(ISERROR(SEARCH("N/A",BA30)))</formula>
    </cfRule>
    <cfRule type="cellIs" dxfId="26" priority="32" operator="between">
      <formula>#REF!</formula>
      <formula>#REF!</formula>
    </cfRule>
    <cfRule type="cellIs" dxfId="25" priority="33" operator="between">
      <formula>#REF!</formula>
      <formula>#REF!</formula>
    </cfRule>
    <cfRule type="cellIs" dxfId="24" priority="34" operator="between">
      <formula>#REF!</formula>
      <formula>#REF!</formula>
    </cfRule>
  </conditionalFormatting>
  <conditionalFormatting sqref="BA30:BA32">
    <cfRule type="iconSet" priority="30">
      <iconSet iconSet="4Arrows">
        <cfvo type="percent" val="0"/>
        <cfvo type="percent" val="0.25"/>
        <cfvo type="percent" val="0.5"/>
        <cfvo type="percent" val="0.75"/>
      </iconSet>
    </cfRule>
  </conditionalFormatting>
  <conditionalFormatting sqref="BA34:BA44">
    <cfRule type="containsText" dxfId="23" priority="26" operator="containsText" text="N/A">
      <formula>NOT(ISERROR(SEARCH("N/A",BA34)))</formula>
    </cfRule>
    <cfRule type="cellIs" dxfId="22" priority="27" operator="between">
      <formula>#REF!</formula>
      <formula>#REF!</formula>
    </cfRule>
    <cfRule type="cellIs" dxfId="21" priority="28" operator="between">
      <formula>#REF!</formula>
      <formula>#REF!</formula>
    </cfRule>
    <cfRule type="cellIs" dxfId="20" priority="29" operator="between">
      <formula>#REF!</formula>
      <formula>#REF!</formula>
    </cfRule>
  </conditionalFormatting>
  <conditionalFormatting sqref="BA34:BA44">
    <cfRule type="iconSet" priority="25">
      <iconSet iconSet="4Arrows">
        <cfvo type="percent" val="0"/>
        <cfvo type="percent" val="0.25"/>
        <cfvo type="percent" val="0.5"/>
        <cfvo type="percent" val="0.75"/>
      </iconSet>
    </cfRule>
  </conditionalFormatting>
  <conditionalFormatting sqref="BA46:BA48">
    <cfRule type="containsText" dxfId="19" priority="21" operator="containsText" text="N/A">
      <formula>NOT(ISERROR(SEARCH("N/A",BA46)))</formula>
    </cfRule>
    <cfRule type="cellIs" dxfId="18" priority="22" operator="between">
      <formula>#REF!</formula>
      <formula>#REF!</formula>
    </cfRule>
    <cfRule type="cellIs" dxfId="17" priority="23" operator="between">
      <formula>#REF!</formula>
      <formula>#REF!</formula>
    </cfRule>
    <cfRule type="cellIs" dxfId="16" priority="24" operator="between">
      <formula>#REF!</formula>
      <formula>#REF!</formula>
    </cfRule>
  </conditionalFormatting>
  <conditionalFormatting sqref="BA46:BA48">
    <cfRule type="iconSet" priority="20">
      <iconSet iconSet="4Arrows">
        <cfvo type="percent" val="0"/>
        <cfvo type="percent" val="0.25"/>
        <cfvo type="percent" val="0.5"/>
        <cfvo type="percent" val="0.75"/>
      </iconSet>
    </cfRule>
  </conditionalFormatting>
  <conditionalFormatting sqref="BA49:BA56">
    <cfRule type="containsText" dxfId="15" priority="16" operator="containsText" text="N/A">
      <formula>NOT(ISERROR(SEARCH("N/A",BA49)))</formula>
    </cfRule>
    <cfRule type="cellIs" dxfId="14" priority="17" operator="between">
      <formula>#REF!</formula>
      <formula>#REF!</formula>
    </cfRule>
    <cfRule type="cellIs" dxfId="13" priority="18" operator="between">
      <formula>#REF!</formula>
      <formula>#REF!</formula>
    </cfRule>
    <cfRule type="cellIs" dxfId="12" priority="19" operator="between">
      <formula>#REF!</formula>
      <formula>#REF!</formula>
    </cfRule>
  </conditionalFormatting>
  <conditionalFormatting sqref="BA49:BA56">
    <cfRule type="iconSet" priority="15">
      <iconSet iconSet="4Arrows">
        <cfvo type="percent" val="0"/>
        <cfvo type="percent" val="0.25"/>
        <cfvo type="percent" val="0.5"/>
        <cfvo type="percent" val="0.75"/>
      </iconSet>
    </cfRule>
  </conditionalFormatting>
  <conditionalFormatting sqref="BA58:BA65">
    <cfRule type="containsText" dxfId="11" priority="11" operator="containsText" text="N/A">
      <formula>NOT(ISERROR(SEARCH("N/A",BA58)))</formula>
    </cfRule>
    <cfRule type="cellIs" dxfId="10" priority="12" operator="between">
      <formula>#REF!</formula>
      <formula>#REF!</formula>
    </cfRule>
    <cfRule type="cellIs" dxfId="9" priority="13" operator="between">
      <formula>#REF!</formula>
      <formula>#REF!</formula>
    </cfRule>
    <cfRule type="cellIs" dxfId="8" priority="14" operator="between">
      <formula>#REF!</formula>
      <formula>#REF!</formula>
    </cfRule>
  </conditionalFormatting>
  <conditionalFormatting sqref="BA58:BA65">
    <cfRule type="iconSet" priority="10">
      <iconSet iconSet="4Arrows">
        <cfvo type="percent" val="0"/>
        <cfvo type="percent" val="0.25"/>
        <cfvo type="percent" val="0.5"/>
        <cfvo type="percent" val="0.75"/>
      </iconSet>
    </cfRule>
  </conditionalFormatting>
  <conditionalFormatting sqref="BA66:BA72">
    <cfRule type="containsText" dxfId="7" priority="6" operator="containsText" text="N/A">
      <formula>NOT(ISERROR(SEARCH("N/A",BA66)))</formula>
    </cfRule>
    <cfRule type="cellIs" dxfId="6" priority="7" operator="between">
      <formula>#REF!</formula>
      <formula>#REF!</formula>
    </cfRule>
    <cfRule type="cellIs" dxfId="5" priority="8" operator="between">
      <formula>#REF!</formula>
      <formula>#REF!</formula>
    </cfRule>
    <cfRule type="cellIs" dxfId="4" priority="9" operator="between">
      <formula>#REF!</formula>
      <formula>#REF!</formula>
    </cfRule>
  </conditionalFormatting>
  <conditionalFormatting sqref="BA66:BA72">
    <cfRule type="iconSet" priority="5">
      <iconSet iconSet="4Arrows">
        <cfvo type="percent" val="0"/>
        <cfvo type="percent" val="0.25"/>
        <cfvo type="percent" val="0.5"/>
        <cfvo type="percent" val="0.75"/>
      </iconSet>
    </cfRule>
  </conditionalFormatting>
  <conditionalFormatting sqref="AV18">
    <cfRule type="containsText" dxfId="3" priority="1" operator="containsText" text="N/A">
      <formula>NOT(ISERROR(SEARCH("N/A",AV18)))</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10">
    <dataValidation type="list" allowBlank="1" showInputMessage="1" showErrorMessage="1" sqref="AB5">
      <formula1>$BC$7:$BC$10</formula1>
    </dataValidation>
    <dataValidation type="list" allowBlank="1" showInputMessage="1" showErrorMessage="1" sqref="B4">
      <formula1>DEPENDENCIA</formula1>
    </dataValidation>
    <dataValidation type="list" allowBlank="1" showInputMessage="1" showErrorMessage="1" sqref="B7">
      <formula1>LIDERPROCESO</formula1>
    </dataValidation>
    <dataValidation type="list" allowBlank="1" showInputMessage="1" showErrorMessage="1" sqref="J21:J72">
      <formula1>PROGRAMACION</formula1>
    </dataValidation>
    <dataValidation type="list" allowBlank="1" showInputMessage="1" showErrorMessage="1" sqref="Q17:Q72">
      <formula1>INDICADOR</formula1>
    </dataValidation>
    <dataValidation type="list" allowBlank="1" showInputMessage="1" showErrorMessage="1" sqref="U17:U72">
      <formula1>FUENTE</formula1>
    </dataValidation>
    <dataValidation type="list" allowBlank="1" showInputMessage="1" showErrorMessage="1" error="Escriba un texto " promptTitle="Cualquier contenido" sqref="F17:F65">
      <formula1>META2</formula1>
    </dataValidation>
    <dataValidation type="list" allowBlank="1" showInputMessage="1" showErrorMessage="1" sqref="V17:V72">
      <formula1>RUBROS</formula1>
    </dataValidation>
    <dataValidation type="list" allowBlank="1" showInputMessage="1" showErrorMessage="1" sqref="T17:T73">
      <formula1>CONTRALORIA</formula1>
    </dataValidation>
    <dataValidation type="list" allowBlank="1" showInputMessage="1" showErrorMessage="1" sqref="W17:W73">
      <formula1>$A$82:$A$100</formula1>
    </dataValidation>
  </dataValidations>
  <printOptions horizontalCentered="1"/>
  <pageMargins left="0.31496062992125984" right="0.31496062992125984" top="0.74803149606299213" bottom="0.74803149606299213" header="0.31496062992125984" footer="0.31496062992125984"/>
  <pageSetup paperSize="14" scale="35" fitToHeight="0" orientation="landscape" r:id="rId1"/>
  <colBreaks count="1" manualBreakCount="1">
    <brk id="25" min="11" max="74"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7"/>
  <sheetViews>
    <sheetView topLeftCell="A97" zoomScale="55" zoomScaleNormal="55" workbookViewId="0">
      <selection activeCell="C138" sqref="C138"/>
    </sheetView>
  </sheetViews>
  <sheetFormatPr baseColWidth="10" defaultRowHeight="15" x14ac:dyDescent="0.25"/>
  <cols>
    <col min="1" max="1" width="25.140625" customWidth="1"/>
    <col min="2" max="2" width="46" customWidth="1"/>
    <col min="3" max="3" width="56.5703125" bestFit="1" customWidth="1"/>
    <col min="4" max="4" width="43.28515625" customWidth="1"/>
    <col min="5" max="5" width="13.28515625" customWidth="1"/>
  </cols>
  <sheetData>
    <row r="1" spans="1:8" x14ac:dyDescent="0.25">
      <c r="A1" t="s">
        <v>115</v>
      </c>
      <c r="B1" t="s">
        <v>102</v>
      </c>
      <c r="C1" t="s">
        <v>118</v>
      </c>
      <c r="D1" t="s">
        <v>120</v>
      </c>
      <c r="F1" t="s">
        <v>93</v>
      </c>
    </row>
    <row r="2" spans="1:8" x14ac:dyDescent="0.25">
      <c r="A2" t="s">
        <v>109</v>
      </c>
      <c r="B2" t="s">
        <v>116</v>
      </c>
      <c r="C2" t="s">
        <v>207</v>
      </c>
      <c r="D2" t="s">
        <v>121</v>
      </c>
      <c r="F2" t="s">
        <v>127</v>
      </c>
    </row>
    <row r="3" spans="1:8" x14ac:dyDescent="0.25">
      <c r="A3" t="s">
        <v>110</v>
      </c>
      <c r="B3" t="s">
        <v>117</v>
      </c>
      <c r="C3" t="s">
        <v>197</v>
      </c>
      <c r="D3" t="s">
        <v>122</v>
      </c>
      <c r="F3" t="s">
        <v>128</v>
      </c>
    </row>
    <row r="4" spans="1:8" x14ac:dyDescent="0.25">
      <c r="A4" t="s">
        <v>111</v>
      </c>
      <c r="C4" t="s">
        <v>208</v>
      </c>
      <c r="D4" t="s">
        <v>123</v>
      </c>
      <c r="F4" t="s">
        <v>129</v>
      </c>
    </row>
    <row r="5" spans="1:8" x14ac:dyDescent="0.25">
      <c r="A5" t="s">
        <v>112</v>
      </c>
      <c r="C5" t="s">
        <v>209</v>
      </c>
      <c r="D5" t="s">
        <v>124</v>
      </c>
    </row>
    <row r="6" spans="1:8" x14ac:dyDescent="0.25">
      <c r="A6" t="s">
        <v>113</v>
      </c>
      <c r="E6" t="s">
        <v>143</v>
      </c>
      <c r="G6" t="s">
        <v>144</v>
      </c>
    </row>
    <row r="7" spans="1:8" x14ac:dyDescent="0.25">
      <c r="A7" t="s">
        <v>114</v>
      </c>
      <c r="E7" t="s">
        <v>125</v>
      </c>
      <c r="G7" t="s">
        <v>145</v>
      </c>
    </row>
    <row r="8" spans="1:8" x14ac:dyDescent="0.25">
      <c r="E8" t="s">
        <v>126</v>
      </c>
      <c r="G8" t="s">
        <v>146</v>
      </c>
    </row>
    <row r="9" spans="1:8" x14ac:dyDescent="0.25">
      <c r="E9" t="s">
        <v>141</v>
      </c>
    </row>
    <row r="10" spans="1:8" x14ac:dyDescent="0.25">
      <c r="E10" t="s">
        <v>142</v>
      </c>
    </row>
    <row r="12" spans="1:8" s="3" customFormat="1" ht="74.25" customHeight="1" x14ac:dyDescent="0.25">
      <c r="A12" s="11"/>
      <c r="C12" s="12"/>
      <c r="D12" s="6"/>
      <c r="H12" s="3" t="s">
        <v>148</v>
      </c>
    </row>
    <row r="13" spans="1:8" s="3" customFormat="1" ht="74.25" customHeight="1" x14ac:dyDescent="0.25">
      <c r="A13" s="11"/>
      <c r="C13" s="12"/>
      <c r="D13" s="6"/>
      <c r="H13" s="3" t="s">
        <v>149</v>
      </c>
    </row>
    <row r="14" spans="1:8" s="3" customFormat="1" ht="74.25" customHeight="1" x14ac:dyDescent="0.25">
      <c r="A14" s="11"/>
      <c r="C14" s="12"/>
      <c r="D14" s="2"/>
      <c r="H14" s="3" t="s">
        <v>150</v>
      </c>
    </row>
    <row r="15" spans="1:8" s="3" customFormat="1" ht="74.25" customHeight="1" x14ac:dyDescent="0.25">
      <c r="A15" s="11"/>
      <c r="C15" s="12"/>
      <c r="D15" s="2"/>
      <c r="H15" s="3" t="s">
        <v>151</v>
      </c>
    </row>
    <row r="16" spans="1:8" s="3" customFormat="1" ht="74.25" customHeight="1" thickBot="1" x14ac:dyDescent="0.3">
      <c r="A16" s="11"/>
      <c r="C16" s="12"/>
      <c r="D16" s="5"/>
    </row>
    <row r="17" spans="1:4" s="3" customFormat="1" ht="74.25" customHeight="1" x14ac:dyDescent="0.25">
      <c r="A17" s="11"/>
      <c r="C17" s="12"/>
      <c r="D17" s="4"/>
    </row>
    <row r="18" spans="1:4" s="3" customFormat="1" ht="74.25" customHeight="1" x14ac:dyDescent="0.25">
      <c r="A18" s="11"/>
      <c r="C18" s="12"/>
      <c r="D18" s="6"/>
    </row>
    <row r="19" spans="1:4" s="3" customFormat="1" ht="74.25" customHeight="1" x14ac:dyDescent="0.25">
      <c r="A19" s="11"/>
      <c r="C19" s="12"/>
      <c r="D19" s="6"/>
    </row>
    <row r="20" spans="1:4" s="3" customFormat="1" ht="74.25" customHeight="1" x14ac:dyDescent="0.25">
      <c r="A20" s="11"/>
      <c r="C20" s="12"/>
      <c r="D20" s="6"/>
    </row>
    <row r="21" spans="1:4" s="3" customFormat="1" ht="74.25" customHeight="1" thickBot="1" x14ac:dyDescent="0.3">
      <c r="A21" s="11"/>
      <c r="C21" s="13"/>
      <c r="D21" s="6"/>
    </row>
    <row r="22" spans="1:4" ht="18.75" thickBot="1" x14ac:dyDescent="0.3">
      <c r="C22" s="13"/>
      <c r="D22" s="4"/>
    </row>
    <row r="23" spans="1:4" ht="18.75" thickBot="1" x14ac:dyDescent="0.3">
      <c r="C23" s="13"/>
      <c r="D23" s="1"/>
    </row>
    <row r="24" spans="1:4" ht="18" x14ac:dyDescent="0.25">
      <c r="C24" s="14"/>
      <c r="D24" s="4"/>
    </row>
    <row r="25" spans="1:4" ht="18" x14ac:dyDescent="0.25">
      <c r="C25" s="14"/>
      <c r="D25" s="6"/>
    </row>
    <row r="26" spans="1:4" ht="18" x14ac:dyDescent="0.25">
      <c r="C26" s="14"/>
      <c r="D26" s="6"/>
    </row>
    <row r="27" spans="1:4" ht="18.75" thickBot="1" x14ac:dyDescent="0.3">
      <c r="C27" s="14"/>
      <c r="D27" s="5"/>
    </row>
    <row r="28" spans="1:4" ht="18" x14ac:dyDescent="0.25">
      <c r="C28" s="14"/>
      <c r="D28" s="4"/>
    </row>
    <row r="29" spans="1:4" ht="18" x14ac:dyDescent="0.25">
      <c r="C29" s="14"/>
      <c r="D29" s="6"/>
    </row>
    <row r="30" spans="1:4" ht="18" x14ac:dyDescent="0.25">
      <c r="C30" s="14"/>
      <c r="D30" s="6"/>
    </row>
    <row r="31" spans="1:4" ht="18" x14ac:dyDescent="0.25">
      <c r="C31" s="14"/>
      <c r="D31" s="6"/>
    </row>
    <row r="32" spans="1:4" ht="18" x14ac:dyDescent="0.25">
      <c r="C32" s="15"/>
      <c r="D32" s="6"/>
    </row>
    <row r="33" spans="3:4" ht="18" x14ac:dyDescent="0.25">
      <c r="C33" s="15"/>
      <c r="D33" s="6"/>
    </row>
    <row r="34" spans="3:4" ht="18" x14ac:dyDescent="0.25">
      <c r="C34" s="15"/>
      <c r="D34" s="5"/>
    </row>
    <row r="35" spans="3:4" ht="18" x14ac:dyDescent="0.25">
      <c r="C35" s="15"/>
      <c r="D35" s="5"/>
    </row>
    <row r="36" spans="3:4" ht="18" x14ac:dyDescent="0.25">
      <c r="C36" s="15"/>
      <c r="D36" s="5"/>
    </row>
    <row r="37" spans="3:4" ht="18" x14ac:dyDescent="0.25">
      <c r="C37" s="15"/>
      <c r="D37" s="5"/>
    </row>
    <row r="38" spans="3:4" ht="18" x14ac:dyDescent="0.25">
      <c r="C38" s="15"/>
      <c r="D38" s="8"/>
    </row>
    <row r="39" spans="3:4" ht="18" x14ac:dyDescent="0.25">
      <c r="C39" s="15"/>
      <c r="D39" s="8"/>
    </row>
    <row r="40" spans="3:4" ht="18" x14ac:dyDescent="0.25">
      <c r="C40" s="16"/>
      <c r="D40" s="8"/>
    </row>
    <row r="41" spans="3:4" ht="18" x14ac:dyDescent="0.25">
      <c r="C41" s="16"/>
      <c r="D41" s="8"/>
    </row>
    <row r="42" spans="3:4" ht="18.75" thickBot="1" x14ac:dyDescent="0.3">
      <c r="C42" s="17"/>
      <c r="D42" s="8"/>
    </row>
    <row r="43" spans="3:4" ht="18" x14ac:dyDescent="0.25">
      <c r="C43" s="18"/>
      <c r="D43" s="4"/>
    </row>
    <row r="44" spans="3:4" ht="18" x14ac:dyDescent="0.25">
      <c r="C44" s="19"/>
      <c r="D44" s="5"/>
    </row>
    <row r="45" spans="3:4" ht="18" x14ac:dyDescent="0.25">
      <c r="C45" s="19"/>
      <c r="D45" s="5"/>
    </row>
    <row r="46" spans="3:4" ht="18" x14ac:dyDescent="0.25">
      <c r="C46" s="19"/>
      <c r="D46" s="8"/>
    </row>
    <row r="47" spans="3:4" ht="18.75" thickBot="1" x14ac:dyDescent="0.3">
      <c r="C47" s="20"/>
      <c r="D47" s="7"/>
    </row>
    <row r="48" spans="3:4" ht="18" x14ac:dyDescent="0.25">
      <c r="C48" s="21"/>
    </row>
    <row r="49" spans="3:3" ht="18" x14ac:dyDescent="0.25">
      <c r="C49" s="21"/>
    </row>
    <row r="50" spans="3:3" ht="18" x14ac:dyDescent="0.25">
      <c r="C50" s="21"/>
    </row>
    <row r="51" spans="3:3" ht="18" x14ac:dyDescent="0.25">
      <c r="C51" s="21"/>
    </row>
    <row r="52" spans="3:3" ht="18" x14ac:dyDescent="0.25">
      <c r="C52" s="22"/>
    </row>
    <row r="53" spans="3:3" ht="18" x14ac:dyDescent="0.25">
      <c r="C53" s="22"/>
    </row>
    <row r="54" spans="3:3" ht="18" x14ac:dyDescent="0.25">
      <c r="C54" s="22"/>
    </row>
    <row r="55" spans="3:3" ht="18" x14ac:dyDescent="0.25">
      <c r="C55" s="22"/>
    </row>
    <row r="56" spans="3:3" ht="18" x14ac:dyDescent="0.25">
      <c r="C56" s="23"/>
    </row>
    <row r="57" spans="3:3" ht="18" x14ac:dyDescent="0.25">
      <c r="C57" s="24"/>
    </row>
    <row r="58" spans="3:3" ht="18" x14ac:dyDescent="0.25">
      <c r="C58" s="24"/>
    </row>
    <row r="59" spans="3:3" ht="18" x14ac:dyDescent="0.25">
      <c r="C59" s="24"/>
    </row>
    <row r="60" spans="3:3" ht="18.75" thickBot="1" x14ac:dyDescent="0.3">
      <c r="C60" s="25"/>
    </row>
    <row r="61" spans="3:3" ht="18" x14ac:dyDescent="0.25">
      <c r="C61" s="26"/>
    </row>
    <row r="62" spans="3:3" ht="18" x14ac:dyDescent="0.25">
      <c r="C62" s="27"/>
    </row>
    <row r="63" spans="3:3" ht="18" x14ac:dyDescent="0.25">
      <c r="C63" s="27"/>
    </row>
    <row r="64" spans="3:3" ht="18" x14ac:dyDescent="0.25">
      <c r="C64" s="27"/>
    </row>
    <row r="65" spans="3:3" ht="18" x14ac:dyDescent="0.25">
      <c r="C65" s="27"/>
    </row>
    <row r="66" spans="3:3" ht="18" x14ac:dyDescent="0.25">
      <c r="C66" s="28"/>
    </row>
    <row r="67" spans="3:3" ht="18" x14ac:dyDescent="0.25">
      <c r="C67" s="28"/>
    </row>
    <row r="68" spans="3:3" ht="18" x14ac:dyDescent="0.25">
      <c r="C68" s="28"/>
    </row>
    <row r="69" spans="3:3" ht="18" x14ac:dyDescent="0.25">
      <c r="C69" s="28"/>
    </row>
    <row r="70" spans="3:3" ht="18" x14ac:dyDescent="0.25">
      <c r="C70" s="28"/>
    </row>
    <row r="71" spans="3:3" ht="18" x14ac:dyDescent="0.25">
      <c r="C71" s="29"/>
    </row>
    <row r="72" spans="3:3" ht="18" x14ac:dyDescent="0.25">
      <c r="C72" s="28"/>
    </row>
    <row r="73" spans="3:3" ht="18" x14ac:dyDescent="0.25">
      <c r="C73" s="28"/>
    </row>
    <row r="74" spans="3:3" ht="18" x14ac:dyDescent="0.25">
      <c r="C74" s="28"/>
    </row>
    <row r="75" spans="3:3" ht="18" x14ac:dyDescent="0.25">
      <c r="C75" s="28"/>
    </row>
    <row r="76" spans="3:3" ht="18" x14ac:dyDescent="0.25">
      <c r="C76" s="28"/>
    </row>
    <row r="77" spans="3:3" ht="18" x14ac:dyDescent="0.25">
      <c r="C77" s="28"/>
    </row>
    <row r="78" spans="3:3" ht="18" x14ac:dyDescent="0.25">
      <c r="C78" s="28"/>
    </row>
    <row r="79" spans="3:3" ht="18" x14ac:dyDescent="0.25">
      <c r="C79" s="27"/>
    </row>
    <row r="80" spans="3:3" ht="18" x14ac:dyDescent="0.25">
      <c r="C80" s="27"/>
    </row>
    <row r="81" spans="3:3" ht="18" x14ac:dyDescent="0.25">
      <c r="C81" s="27"/>
    </row>
    <row r="82" spans="3:3" ht="18" x14ac:dyDescent="0.25">
      <c r="C82" s="27"/>
    </row>
    <row r="83" spans="3:3" ht="18" x14ac:dyDescent="0.25">
      <c r="C83" s="27"/>
    </row>
    <row r="84" spans="3:3" ht="18" x14ac:dyDescent="0.25">
      <c r="C84" s="27"/>
    </row>
    <row r="85" spans="3:3" ht="18" x14ac:dyDescent="0.25">
      <c r="C85" s="30"/>
    </row>
    <row r="86" spans="3:3" ht="18" x14ac:dyDescent="0.25">
      <c r="C86" s="27"/>
    </row>
    <row r="87" spans="3:3" ht="18" x14ac:dyDescent="0.25">
      <c r="C87" s="27"/>
    </row>
    <row r="88" spans="3:3" ht="18.75" thickBot="1" x14ac:dyDescent="0.3">
      <c r="C88" s="31"/>
    </row>
    <row r="89" spans="3:3" ht="18" x14ac:dyDescent="0.25">
      <c r="C89" s="32"/>
    </row>
    <row r="90" spans="3:3" ht="18" x14ac:dyDescent="0.25">
      <c r="C90" s="28"/>
    </row>
    <row r="91" spans="3:3" ht="18" x14ac:dyDescent="0.25">
      <c r="C91" s="28"/>
    </row>
    <row r="92" spans="3:3" ht="18" x14ac:dyDescent="0.25">
      <c r="C92" s="28"/>
    </row>
    <row r="93" spans="3:3" ht="18" x14ac:dyDescent="0.25">
      <c r="C93" s="28"/>
    </row>
    <row r="94" spans="3:3" ht="18.75" thickBot="1" x14ac:dyDescent="0.3">
      <c r="C94" s="33"/>
    </row>
    <row r="99" spans="2:3" x14ac:dyDescent="0.25">
      <c r="B99" t="s">
        <v>106</v>
      </c>
      <c r="C99" t="s">
        <v>130</v>
      </c>
    </row>
    <row r="100" spans="2:3" x14ac:dyDescent="0.25">
      <c r="B100" s="10">
        <v>1167</v>
      </c>
      <c r="C100" s="3" t="s">
        <v>131</v>
      </c>
    </row>
    <row r="101" spans="2:3" ht="30" x14ac:dyDescent="0.25">
      <c r="B101" s="10">
        <v>1131</v>
      </c>
      <c r="C101" s="3" t="s">
        <v>132</v>
      </c>
    </row>
    <row r="102" spans="2:3" x14ac:dyDescent="0.25">
      <c r="B102" s="10">
        <v>1177</v>
      </c>
      <c r="C102" s="3" t="s">
        <v>133</v>
      </c>
    </row>
    <row r="103" spans="2:3" ht="30" x14ac:dyDescent="0.25">
      <c r="B103" s="10">
        <v>1094</v>
      </c>
      <c r="C103" s="3" t="s">
        <v>134</v>
      </c>
    </row>
    <row r="104" spans="2:3" x14ac:dyDescent="0.25">
      <c r="B104" s="10">
        <v>1128</v>
      </c>
      <c r="C104" s="3" t="s">
        <v>135</v>
      </c>
    </row>
    <row r="105" spans="2:3" ht="30" x14ac:dyDescent="0.25">
      <c r="B105" s="10">
        <v>1095</v>
      </c>
      <c r="C105" s="3" t="s">
        <v>136</v>
      </c>
    </row>
    <row r="106" spans="2:3" ht="30" x14ac:dyDescent="0.25">
      <c r="B106" s="10">
        <v>1129</v>
      </c>
      <c r="C106" s="3" t="s">
        <v>137</v>
      </c>
    </row>
    <row r="107" spans="2:3" ht="45" x14ac:dyDescent="0.25">
      <c r="B107" s="10">
        <v>1120</v>
      </c>
      <c r="C107" s="3" t="s">
        <v>138</v>
      </c>
    </row>
    <row r="108" spans="2:3" x14ac:dyDescent="0.25">
      <c r="B108" s="9"/>
    </row>
    <row r="109" spans="2:3" x14ac:dyDescent="0.25">
      <c r="B109" s="9"/>
    </row>
    <row r="117" spans="2:3" x14ac:dyDescent="0.25">
      <c r="B117" t="s">
        <v>166</v>
      </c>
    </row>
    <row r="118" spans="2:3" x14ac:dyDescent="0.25">
      <c r="B118" t="s">
        <v>170</v>
      </c>
      <c r="C118" t="s">
        <v>315</v>
      </c>
    </row>
    <row r="119" spans="2:3" x14ac:dyDescent="0.25">
      <c r="B119" t="s">
        <v>171</v>
      </c>
      <c r="C119" t="s">
        <v>316</v>
      </c>
    </row>
    <row r="120" spans="2:3" x14ac:dyDescent="0.25">
      <c r="B120" t="s">
        <v>172</v>
      </c>
      <c r="C120" t="s">
        <v>317</v>
      </c>
    </row>
    <row r="121" spans="2:3" x14ac:dyDescent="0.25">
      <c r="B121" t="s">
        <v>173</v>
      </c>
      <c r="C121" t="s">
        <v>318</v>
      </c>
    </row>
    <row r="122" spans="2:3" x14ac:dyDescent="0.25">
      <c r="B122" t="s">
        <v>174</v>
      </c>
      <c r="C122" t="s">
        <v>319</v>
      </c>
    </row>
    <row r="123" spans="2:3" x14ac:dyDescent="0.25">
      <c r="B123" t="s">
        <v>175</v>
      </c>
      <c r="C123" t="s">
        <v>320</v>
      </c>
    </row>
    <row r="124" spans="2:3" x14ac:dyDescent="0.25">
      <c r="B124" t="s">
        <v>176</v>
      </c>
      <c r="C124" t="s">
        <v>321</v>
      </c>
    </row>
    <row r="125" spans="2:3" x14ac:dyDescent="0.25">
      <c r="B125" t="s">
        <v>177</v>
      </c>
      <c r="C125" t="s">
        <v>322</v>
      </c>
    </row>
    <row r="126" spans="2:3" x14ac:dyDescent="0.25">
      <c r="B126" t="s">
        <v>178</v>
      </c>
      <c r="C126" t="s">
        <v>323</v>
      </c>
    </row>
    <row r="127" spans="2:3" x14ac:dyDescent="0.25">
      <c r="B127" t="s">
        <v>179</v>
      </c>
      <c r="C127" t="s">
        <v>324</v>
      </c>
    </row>
    <row r="128" spans="2:3" x14ac:dyDescent="0.25">
      <c r="B128" t="s">
        <v>180</v>
      </c>
      <c r="C128" t="s">
        <v>325</v>
      </c>
    </row>
    <row r="129" spans="2:3" x14ac:dyDescent="0.25">
      <c r="B129" t="s">
        <v>181</v>
      </c>
      <c r="C129" t="s">
        <v>326</v>
      </c>
    </row>
    <row r="130" spans="2:3" x14ac:dyDescent="0.25">
      <c r="B130" t="s">
        <v>182</v>
      </c>
      <c r="C130" t="s">
        <v>327</v>
      </c>
    </row>
    <row r="131" spans="2:3" x14ac:dyDescent="0.25">
      <c r="B131" t="s">
        <v>183</v>
      </c>
      <c r="C131" t="s">
        <v>328</v>
      </c>
    </row>
    <row r="132" spans="2:3" x14ac:dyDescent="0.25">
      <c r="B132" t="s">
        <v>184</v>
      </c>
      <c r="C132" t="s">
        <v>329</v>
      </c>
    </row>
    <row r="133" spans="2:3" x14ac:dyDescent="0.25">
      <c r="B133" t="s">
        <v>185</v>
      </c>
      <c r="C133" t="s">
        <v>330</v>
      </c>
    </row>
    <row r="134" spans="2:3" x14ac:dyDescent="0.25">
      <c r="B134" t="s">
        <v>186</v>
      </c>
      <c r="C134" t="s">
        <v>331</v>
      </c>
    </row>
    <row r="135" spans="2:3" x14ac:dyDescent="0.25">
      <c r="B135" t="s">
        <v>187</v>
      </c>
      <c r="C135" t="s">
        <v>332</v>
      </c>
    </row>
    <row r="136" spans="2:3" x14ac:dyDescent="0.25">
      <c r="B136" t="s">
        <v>188</v>
      </c>
      <c r="C136" t="s">
        <v>333</v>
      </c>
    </row>
    <row r="137" spans="2:3" x14ac:dyDescent="0.25">
      <c r="B137" t="s">
        <v>189</v>
      </c>
      <c r="C137" t="s">
        <v>334</v>
      </c>
    </row>
  </sheetData>
  <phoneticPr fontId="26" type="noConversion"/>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
  <sheetViews>
    <sheetView workbookViewId="0">
      <selection activeCell="D5" sqref="D5:D6"/>
    </sheetView>
  </sheetViews>
  <sheetFormatPr baseColWidth="10" defaultRowHeight="15" x14ac:dyDescent="0.25"/>
  <cols>
    <col min="2" max="2" width="12" bestFit="1" customWidth="1"/>
  </cols>
  <sheetData>
    <row r="2" spans="2:5" x14ac:dyDescent="0.25">
      <c r="D2">
        <v>6300000</v>
      </c>
      <c r="E2">
        <f>+D2*0.4</f>
        <v>2520000</v>
      </c>
    </row>
    <row r="3" spans="2:5" x14ac:dyDescent="0.25">
      <c r="D3">
        <v>6000000</v>
      </c>
      <c r="E3">
        <f>+D3*0.4</f>
        <v>2400000</v>
      </c>
    </row>
    <row r="4" spans="2:5" x14ac:dyDescent="0.25">
      <c r="B4">
        <v>20490057000</v>
      </c>
      <c r="C4">
        <v>1508871012</v>
      </c>
      <c r="D4">
        <f>+C4/B4</f>
        <v>7.3639180798764983E-2</v>
      </c>
    </row>
    <row r="5" spans="2:5" x14ac:dyDescent="0.25">
      <c r="B5">
        <v>451009000</v>
      </c>
      <c r="C5">
        <v>70486442</v>
      </c>
      <c r="D5">
        <f>+C5/B5</f>
        <v>0.1562861095898308</v>
      </c>
    </row>
    <row r="6" spans="2:5" x14ac:dyDescent="0.25">
      <c r="B6">
        <f>SUM(B4:B5)</f>
        <v>20941066000</v>
      </c>
      <c r="C6">
        <f>SUM(C4:C5)</f>
        <v>1579357454</v>
      </c>
      <c r="D6">
        <f>+C6/B6</f>
        <v>7.5419152683058252E-2</v>
      </c>
    </row>
  </sheetData>
  <phoneticPr fontId="2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0"/>
  <sheetViews>
    <sheetView topLeftCell="A27" zoomScale="115" zoomScaleNormal="115" workbookViewId="0">
      <selection activeCell="A30" sqref="A30"/>
    </sheetView>
  </sheetViews>
  <sheetFormatPr baseColWidth="10" defaultRowHeight="15" x14ac:dyDescent="0.25"/>
  <cols>
    <col min="1" max="1" width="11.5703125" customWidth="1"/>
    <col min="2" max="3" width="6" bestFit="1" customWidth="1"/>
    <col min="4" max="4" width="5.7109375" customWidth="1"/>
    <col min="5" max="5" width="6.5703125" customWidth="1"/>
    <col min="6" max="9" width="5.85546875" customWidth="1"/>
    <col min="10" max="10" width="5.5703125" customWidth="1"/>
    <col min="11" max="11" width="8.140625" customWidth="1"/>
    <col min="12" max="12" width="3.28515625" customWidth="1"/>
    <col min="13" max="18" width="5.7109375" customWidth="1"/>
    <col min="19" max="19" width="6.28515625" customWidth="1"/>
    <col min="20" max="20" width="3.7109375" customWidth="1"/>
    <col min="21" max="27" width="5.7109375" customWidth="1"/>
    <col min="28" max="28" width="8.140625" customWidth="1"/>
    <col min="29" max="35" width="5.85546875" customWidth="1"/>
    <col min="37" max="38" width="6.5703125" bestFit="1" customWidth="1"/>
    <col min="39" max="39" width="4.42578125" bestFit="1" customWidth="1"/>
    <col min="40" max="40" width="2.5703125" bestFit="1" customWidth="1"/>
    <col min="41" max="42" width="6.5703125" bestFit="1" customWidth="1"/>
    <col min="43" max="43" width="4.42578125" bestFit="1" customWidth="1"/>
    <col min="45" max="46" width="6.5703125" bestFit="1" customWidth="1"/>
    <col min="47" max="47" width="4.42578125" bestFit="1" customWidth="1"/>
    <col min="48" max="48" width="2.5703125" bestFit="1" customWidth="1"/>
    <col min="49" max="50" width="6.5703125" bestFit="1" customWidth="1"/>
    <col min="51" max="51" width="4.42578125" bestFit="1" customWidth="1"/>
  </cols>
  <sheetData>
    <row r="1" spans="1:24" x14ac:dyDescent="0.25">
      <c r="F1" s="261" t="s">
        <v>51</v>
      </c>
      <c r="G1" s="261"/>
      <c r="H1" s="261"/>
      <c r="I1" s="261"/>
      <c r="J1" s="261"/>
      <c r="K1" s="261"/>
      <c r="M1" s="261">
        <v>2016</v>
      </c>
      <c r="N1" s="261"/>
      <c r="O1" s="261"/>
      <c r="P1" s="261"/>
      <c r="Q1" s="261"/>
      <c r="R1" s="261"/>
    </row>
    <row r="2" spans="1:24" x14ac:dyDescent="0.25">
      <c r="B2" t="s">
        <v>507</v>
      </c>
      <c r="C2" t="s">
        <v>508</v>
      </c>
      <c r="D2" t="s">
        <v>49</v>
      </c>
      <c r="F2" t="s">
        <v>43</v>
      </c>
      <c r="G2" t="s">
        <v>44</v>
      </c>
      <c r="H2" t="s">
        <v>45</v>
      </c>
      <c r="I2" t="s">
        <v>46</v>
      </c>
      <c r="J2" t="s">
        <v>47</v>
      </c>
      <c r="K2" t="s">
        <v>48</v>
      </c>
      <c r="M2" t="s">
        <v>43</v>
      </c>
      <c r="N2" t="s">
        <v>44</v>
      </c>
      <c r="O2" t="s">
        <v>45</v>
      </c>
      <c r="P2" t="s">
        <v>46</v>
      </c>
      <c r="Q2" t="s">
        <v>47</v>
      </c>
      <c r="R2" t="s">
        <v>48</v>
      </c>
    </row>
    <row r="3" spans="1:24" x14ac:dyDescent="0.25">
      <c r="A3" t="s">
        <v>506</v>
      </c>
      <c r="B3">
        <v>444</v>
      </c>
      <c r="C3">
        <v>134</v>
      </c>
      <c r="D3">
        <f>SUM(B3:C3)</f>
        <v>578</v>
      </c>
      <c r="F3">
        <v>5</v>
      </c>
      <c r="H3">
        <v>3</v>
      </c>
      <c r="I3">
        <v>15</v>
      </c>
      <c r="J3">
        <f>SUM(F3:I3)</f>
        <v>23</v>
      </c>
      <c r="K3">
        <f>+B3-J3</f>
        <v>421</v>
      </c>
      <c r="N3">
        <v>2</v>
      </c>
      <c r="Q3">
        <f>SUM(M3:P3)</f>
        <v>2</v>
      </c>
      <c r="R3">
        <f>+C3-Q3</f>
        <v>132</v>
      </c>
    </row>
    <row r="4" spans="1:24" x14ac:dyDescent="0.25">
      <c r="A4" t="s">
        <v>509</v>
      </c>
      <c r="B4">
        <f>122+94</f>
        <v>216</v>
      </c>
      <c r="C4">
        <v>53</v>
      </c>
      <c r="D4">
        <f t="shared" ref="D4:D13" si="0">SUM(B4:C4)</f>
        <v>269</v>
      </c>
      <c r="E4" s="142"/>
      <c r="F4">
        <v>23</v>
      </c>
      <c r="G4">
        <v>6</v>
      </c>
      <c r="H4">
        <v>3</v>
      </c>
      <c r="J4">
        <f>SUM(F4:I4)</f>
        <v>32</v>
      </c>
      <c r="K4">
        <f>+B4-J4</f>
        <v>184</v>
      </c>
      <c r="N4">
        <v>1</v>
      </c>
      <c r="Q4">
        <f>SUM(M4:P4)</f>
        <v>1</v>
      </c>
      <c r="R4">
        <f>+C4-Q4</f>
        <v>52</v>
      </c>
    </row>
    <row r="5" spans="1:24" x14ac:dyDescent="0.25">
      <c r="A5" t="s">
        <v>510</v>
      </c>
      <c r="B5">
        <f>85+22</f>
        <v>107</v>
      </c>
      <c r="C5">
        <v>31</v>
      </c>
      <c r="D5">
        <f t="shared" si="0"/>
        <v>138</v>
      </c>
      <c r="E5" s="142"/>
      <c r="G5">
        <v>6</v>
      </c>
      <c r="H5">
        <v>6</v>
      </c>
      <c r="I5">
        <v>3</v>
      </c>
      <c r="J5">
        <f>SUM(F5:I5)</f>
        <v>15</v>
      </c>
      <c r="K5">
        <f>+B5-J5</f>
        <v>92</v>
      </c>
      <c r="Q5">
        <f>SUM(M5:P5)</f>
        <v>0</v>
      </c>
      <c r="R5">
        <f>+C5-Q5</f>
        <v>31</v>
      </c>
    </row>
    <row r="6" spans="1:24" x14ac:dyDescent="0.25">
      <c r="B6">
        <f>SUM(B3:B5)</f>
        <v>767</v>
      </c>
      <c r="C6">
        <f>SUM(C3:C5)</f>
        <v>218</v>
      </c>
      <c r="D6">
        <f t="shared" si="0"/>
        <v>985</v>
      </c>
      <c r="E6" s="142"/>
      <c r="F6">
        <f t="shared" ref="F6:K6" si="1">SUM(F3:F5)</f>
        <v>28</v>
      </c>
      <c r="G6">
        <f t="shared" si="1"/>
        <v>12</v>
      </c>
      <c r="H6">
        <f t="shared" si="1"/>
        <v>12</v>
      </c>
      <c r="I6">
        <f>SUM(I3:I5)</f>
        <v>18</v>
      </c>
      <c r="J6">
        <f t="shared" si="1"/>
        <v>70</v>
      </c>
      <c r="K6">
        <f t="shared" si="1"/>
        <v>697</v>
      </c>
      <c r="M6">
        <f>SUM(M3:M5)</f>
        <v>0</v>
      </c>
      <c r="N6">
        <f>SUM(N3:N5)</f>
        <v>3</v>
      </c>
      <c r="O6">
        <f>SUM(O3:O5)</f>
        <v>0</v>
      </c>
      <c r="P6">
        <f>SUM(P3:P5)</f>
        <v>0</v>
      </c>
      <c r="Q6">
        <f>SUM(Q3:Q5)</f>
        <v>3</v>
      </c>
      <c r="R6">
        <f>+C6-Q6</f>
        <v>215</v>
      </c>
    </row>
    <row r="7" spans="1:24" x14ac:dyDescent="0.25">
      <c r="E7" s="142"/>
      <c r="K7">
        <f>1-K6/B6</f>
        <v>9.1264667535853938E-2</v>
      </c>
      <c r="R7">
        <f>1-R6/C6</f>
        <v>1.3761467889908285E-2</v>
      </c>
    </row>
    <row r="8" spans="1:24" x14ac:dyDescent="0.25">
      <c r="E8" s="142"/>
    </row>
    <row r="9" spans="1:24" x14ac:dyDescent="0.25">
      <c r="E9" s="142"/>
    </row>
    <row r="10" spans="1:24" x14ac:dyDescent="0.25">
      <c r="A10" t="s">
        <v>511</v>
      </c>
      <c r="C10">
        <v>247</v>
      </c>
      <c r="D10">
        <f t="shared" si="0"/>
        <v>247</v>
      </c>
      <c r="M10">
        <v>22</v>
      </c>
      <c r="N10">
        <v>39</v>
      </c>
      <c r="Q10">
        <f>SUM(M10:P10)</f>
        <v>61</v>
      </c>
      <c r="R10">
        <f>+C10-Q10</f>
        <v>186</v>
      </c>
      <c r="V10" t="s">
        <v>511</v>
      </c>
      <c r="W10">
        <v>76</v>
      </c>
      <c r="X10">
        <v>116</v>
      </c>
    </row>
    <row r="11" spans="1:24" x14ac:dyDescent="0.25">
      <c r="A11" t="s">
        <v>512</v>
      </c>
      <c r="D11">
        <f t="shared" si="0"/>
        <v>0</v>
      </c>
      <c r="M11">
        <v>0</v>
      </c>
      <c r="Q11">
        <f>SUM(M11:P11)</f>
        <v>0</v>
      </c>
      <c r="R11">
        <f>+C11-Q11</f>
        <v>0</v>
      </c>
      <c r="V11" t="s">
        <v>512</v>
      </c>
    </row>
    <row r="12" spans="1:24" x14ac:dyDescent="0.25">
      <c r="A12" t="s">
        <v>513</v>
      </c>
      <c r="C12">
        <v>354</v>
      </c>
      <c r="D12">
        <f t="shared" si="0"/>
        <v>354</v>
      </c>
      <c r="M12">
        <v>0</v>
      </c>
      <c r="N12">
        <v>30</v>
      </c>
      <c r="Q12">
        <f>SUM(M12:P12)</f>
        <v>30</v>
      </c>
      <c r="R12">
        <f>+C12-Q12</f>
        <v>324</v>
      </c>
      <c r="V12" t="s">
        <v>513</v>
      </c>
      <c r="W12">
        <v>159</v>
      </c>
      <c r="X12">
        <f>168-96</f>
        <v>72</v>
      </c>
    </row>
    <row r="13" spans="1:24" x14ac:dyDescent="0.25">
      <c r="A13" t="s">
        <v>514</v>
      </c>
      <c r="C13">
        <v>404</v>
      </c>
      <c r="D13">
        <f t="shared" si="0"/>
        <v>404</v>
      </c>
      <c r="M13">
        <v>0</v>
      </c>
      <c r="N13">
        <v>38</v>
      </c>
      <c r="Q13">
        <f>SUM(M13:P13)</f>
        <v>38</v>
      </c>
      <c r="R13">
        <f>+C13-Q13</f>
        <v>366</v>
      </c>
      <c r="V13" t="s">
        <v>514</v>
      </c>
      <c r="W13">
        <v>259</v>
      </c>
      <c r="X13">
        <v>141</v>
      </c>
    </row>
    <row r="14" spans="1:24" x14ac:dyDescent="0.25">
      <c r="B14">
        <f>SUM(B10:B13)</f>
        <v>0</v>
      </c>
      <c r="C14">
        <f>SUM(C10:C13)</f>
        <v>1005</v>
      </c>
      <c r="D14">
        <f>SUM(D10:D13)</f>
        <v>1005</v>
      </c>
      <c r="M14">
        <f>SUM(M10:M13)</f>
        <v>22</v>
      </c>
      <c r="N14">
        <f>SUM(N10:N13)</f>
        <v>107</v>
      </c>
      <c r="O14">
        <f>SUM(O10:O13)</f>
        <v>0</v>
      </c>
      <c r="P14">
        <f>SUM(P10:P13)</f>
        <v>0</v>
      </c>
      <c r="Q14">
        <f>SUM(M14:P14)</f>
        <v>129</v>
      </c>
      <c r="R14">
        <f>+C14-Q14</f>
        <v>876</v>
      </c>
      <c r="W14">
        <f>SUM(W10:W13)</f>
        <v>494</v>
      </c>
      <c r="X14">
        <f>SUM(X10:X13)</f>
        <v>329</v>
      </c>
    </row>
    <row r="15" spans="1:24" x14ac:dyDescent="0.25">
      <c r="R15">
        <f>1-R14/D14</f>
        <v>0.12835820895522387</v>
      </c>
    </row>
    <row r="16" spans="1:24" x14ac:dyDescent="0.25">
      <c r="A16" t="s">
        <v>515</v>
      </c>
      <c r="B16">
        <v>5</v>
      </c>
      <c r="C16">
        <v>96</v>
      </c>
    </row>
    <row r="18" spans="1:51" x14ac:dyDescent="0.25">
      <c r="D18" s="151"/>
      <c r="E18" s="73"/>
    </row>
    <row r="21" spans="1:51" x14ac:dyDescent="0.25">
      <c r="A21" t="s">
        <v>565</v>
      </c>
      <c r="B21" s="10" t="s">
        <v>568</v>
      </c>
      <c r="C21" s="10" t="s">
        <v>569</v>
      </c>
      <c r="D21" s="10" t="s">
        <v>570</v>
      </c>
    </row>
    <row r="22" spans="1:51" x14ac:dyDescent="0.25">
      <c r="A22" t="s">
        <v>566</v>
      </c>
      <c r="B22">
        <v>2</v>
      </c>
      <c r="C22">
        <v>0</v>
      </c>
      <c r="D22">
        <v>3</v>
      </c>
    </row>
    <row r="23" spans="1:51" x14ac:dyDescent="0.25">
      <c r="A23" t="s">
        <v>567</v>
      </c>
      <c r="B23">
        <v>3</v>
      </c>
      <c r="C23">
        <v>1</v>
      </c>
      <c r="D23">
        <v>1</v>
      </c>
    </row>
    <row r="24" spans="1:51" x14ac:dyDescent="0.25">
      <c r="A24" t="s">
        <v>565</v>
      </c>
      <c r="B24">
        <v>5</v>
      </c>
      <c r="C24">
        <v>9</v>
      </c>
      <c r="D24">
        <v>8</v>
      </c>
    </row>
    <row r="25" spans="1:51" x14ac:dyDescent="0.25">
      <c r="A25" t="s">
        <v>580</v>
      </c>
      <c r="B25">
        <f>SUM(B22:B24)</f>
        <v>10</v>
      </c>
      <c r="C25">
        <f>SUM(C22:C24)</f>
        <v>10</v>
      </c>
      <c r="D25">
        <f>SUM(D22:D24)</f>
        <v>12</v>
      </c>
    </row>
    <row r="27" spans="1:51" x14ac:dyDescent="0.25">
      <c r="E27" s="260" t="s">
        <v>609</v>
      </c>
      <c r="F27" s="260"/>
      <c r="G27" s="260"/>
      <c r="H27" s="260"/>
      <c r="I27" s="260"/>
      <c r="J27" s="260"/>
      <c r="K27" s="260"/>
      <c r="M27" s="261" t="s">
        <v>608</v>
      </c>
      <c r="N27" s="261"/>
      <c r="O27" s="261"/>
      <c r="P27" s="261"/>
      <c r="Q27" s="261"/>
      <c r="R27" s="261"/>
      <c r="S27" s="261"/>
      <c r="U27" s="261" t="s">
        <v>632</v>
      </c>
      <c r="V27" s="261"/>
      <c r="W27" s="261"/>
      <c r="X27" s="261"/>
      <c r="Y27" s="261"/>
      <c r="Z27" s="261"/>
      <c r="AA27" s="261"/>
      <c r="AC27" s="261" t="s">
        <v>633</v>
      </c>
      <c r="AD27" s="261"/>
      <c r="AE27" s="261"/>
      <c r="AF27" s="261"/>
      <c r="AG27" s="261"/>
      <c r="AH27" s="261"/>
      <c r="AI27" s="261"/>
      <c r="AK27" s="261" t="s">
        <v>634</v>
      </c>
      <c r="AL27" s="261"/>
      <c r="AM27" s="261"/>
      <c r="AN27" s="261"/>
      <c r="AO27" s="261"/>
      <c r="AP27" s="261"/>
      <c r="AQ27" s="261"/>
      <c r="AS27" s="261" t="s">
        <v>639</v>
      </c>
      <c r="AT27" s="261"/>
      <c r="AU27" s="261"/>
      <c r="AV27" s="261"/>
      <c r="AW27" s="261"/>
      <c r="AX27" s="261"/>
      <c r="AY27" s="261"/>
    </row>
    <row r="28" spans="1:51" x14ac:dyDescent="0.25">
      <c r="B28" s="255" t="s">
        <v>592</v>
      </c>
      <c r="C28" s="256"/>
      <c r="D28" s="257"/>
      <c r="E28" s="258" t="s">
        <v>593</v>
      </c>
      <c r="F28" s="258"/>
      <c r="G28" s="258"/>
      <c r="H28" s="258"/>
      <c r="I28" s="258" t="s">
        <v>594</v>
      </c>
      <c r="J28" s="258"/>
      <c r="K28" s="258"/>
      <c r="M28" s="258" t="s">
        <v>593</v>
      </c>
      <c r="N28" s="258"/>
      <c r="O28" s="258"/>
      <c r="P28" s="258"/>
      <c r="Q28" s="259" t="s">
        <v>594</v>
      </c>
      <c r="R28" s="260"/>
      <c r="S28" s="260"/>
      <c r="T28" s="164"/>
      <c r="U28" s="258" t="s">
        <v>593</v>
      </c>
      <c r="V28" s="258"/>
      <c r="W28" s="258"/>
      <c r="X28" s="258"/>
      <c r="Y28" s="259" t="s">
        <v>594</v>
      </c>
      <c r="Z28" s="260"/>
      <c r="AA28" s="260"/>
      <c r="AC28" s="258" t="s">
        <v>593</v>
      </c>
      <c r="AD28" s="258"/>
      <c r="AE28" s="258"/>
      <c r="AF28" s="258"/>
      <c r="AG28" s="259" t="s">
        <v>594</v>
      </c>
      <c r="AH28" s="260"/>
      <c r="AI28" s="260"/>
      <c r="AK28" s="258" t="s">
        <v>593</v>
      </c>
      <c r="AL28" s="258"/>
      <c r="AM28" s="258"/>
      <c r="AN28" s="258"/>
      <c r="AO28" s="259" t="s">
        <v>594</v>
      </c>
      <c r="AP28" s="260"/>
      <c r="AQ28" s="260"/>
      <c r="AS28" s="258" t="s">
        <v>593</v>
      </c>
      <c r="AT28" s="258"/>
      <c r="AU28" s="258"/>
      <c r="AV28" s="258"/>
      <c r="AW28" s="259" t="s">
        <v>594</v>
      </c>
      <c r="AX28" s="260"/>
      <c r="AY28" s="260"/>
    </row>
    <row r="29" spans="1:51" s="10" customFormat="1" x14ac:dyDescent="0.25">
      <c r="A29" s="162" t="s">
        <v>596</v>
      </c>
      <c r="B29" s="162" t="s">
        <v>507</v>
      </c>
      <c r="C29" s="162" t="s">
        <v>508</v>
      </c>
      <c r="D29" s="162" t="s">
        <v>49</v>
      </c>
      <c r="E29" s="162" t="s">
        <v>507</v>
      </c>
      <c r="F29" s="162" t="s">
        <v>508</v>
      </c>
      <c r="G29" s="162" t="s">
        <v>49</v>
      </c>
      <c r="H29" s="162" t="s">
        <v>595</v>
      </c>
      <c r="I29" s="162" t="s">
        <v>507</v>
      </c>
      <c r="J29" s="162" t="s">
        <v>508</v>
      </c>
      <c r="K29" s="162" t="s">
        <v>49</v>
      </c>
      <c r="M29" s="162" t="s">
        <v>507</v>
      </c>
      <c r="N29" s="162" t="s">
        <v>508</v>
      </c>
      <c r="O29" s="162" t="s">
        <v>49</v>
      </c>
      <c r="P29" s="162" t="s">
        <v>595</v>
      </c>
      <c r="Q29" s="162" t="s">
        <v>507</v>
      </c>
      <c r="R29" s="162" t="s">
        <v>508</v>
      </c>
      <c r="S29" s="162" t="s">
        <v>49</v>
      </c>
      <c r="U29" s="162" t="s">
        <v>507</v>
      </c>
      <c r="V29" s="162" t="s">
        <v>508</v>
      </c>
      <c r="W29" s="162" t="s">
        <v>49</v>
      </c>
      <c r="X29" s="162" t="s">
        <v>595</v>
      </c>
      <c r="Y29" s="162" t="s">
        <v>507</v>
      </c>
      <c r="Z29" s="162" t="s">
        <v>508</v>
      </c>
      <c r="AA29" s="162" t="s">
        <v>49</v>
      </c>
      <c r="AC29" s="162" t="s">
        <v>507</v>
      </c>
      <c r="AD29" s="162" t="s">
        <v>508</v>
      </c>
      <c r="AE29" s="162" t="s">
        <v>49</v>
      </c>
      <c r="AF29" s="162" t="s">
        <v>595</v>
      </c>
      <c r="AG29" s="162" t="s">
        <v>507</v>
      </c>
      <c r="AH29" s="162" t="s">
        <v>508</v>
      </c>
      <c r="AI29" s="162" t="s">
        <v>49</v>
      </c>
      <c r="AK29" s="162" t="s">
        <v>507</v>
      </c>
      <c r="AL29" s="162" t="s">
        <v>508</v>
      </c>
      <c r="AM29" s="162" t="s">
        <v>49</v>
      </c>
      <c r="AN29" s="162" t="s">
        <v>595</v>
      </c>
      <c r="AO29" s="162" t="s">
        <v>507</v>
      </c>
      <c r="AP29" s="162" t="s">
        <v>508</v>
      </c>
      <c r="AQ29" s="162" t="s">
        <v>49</v>
      </c>
      <c r="AS29" s="162" t="s">
        <v>507</v>
      </c>
      <c r="AT29" s="162" t="s">
        <v>508</v>
      </c>
      <c r="AU29" s="162" t="s">
        <v>49</v>
      </c>
      <c r="AV29" s="162" t="s">
        <v>595</v>
      </c>
      <c r="AW29" s="162" t="s">
        <v>507</v>
      </c>
      <c r="AX29" s="162" t="s">
        <v>508</v>
      </c>
      <c r="AY29" s="162" t="s">
        <v>49</v>
      </c>
    </row>
    <row r="30" spans="1:51" x14ac:dyDescent="0.25">
      <c r="A30" s="159" t="s">
        <v>506</v>
      </c>
      <c r="B30" s="159">
        <v>444</v>
      </c>
      <c r="C30" s="159">
        <v>134</v>
      </c>
      <c r="D30" s="159">
        <f>SUM(B30:C30)</f>
        <v>578</v>
      </c>
      <c r="E30" s="159">
        <v>426</v>
      </c>
      <c r="F30" s="159">
        <v>118</v>
      </c>
      <c r="G30" s="159">
        <f>SUM(E30:F30)</f>
        <v>544</v>
      </c>
      <c r="H30" s="159">
        <f>+E30/B30</f>
        <v>0.95945945945945943</v>
      </c>
      <c r="I30" s="159">
        <f t="shared" ref="I30:J32" si="2">+B30-E30</f>
        <v>18</v>
      </c>
      <c r="J30" s="159">
        <f t="shared" si="2"/>
        <v>16</v>
      </c>
      <c r="K30" s="159">
        <f>SUM(I30:J30)</f>
        <v>34</v>
      </c>
      <c r="M30">
        <v>421</v>
      </c>
      <c r="N30">
        <v>118</v>
      </c>
      <c r="O30" s="159">
        <f>SUM(M30:N30)</f>
        <v>539</v>
      </c>
      <c r="P30" s="159">
        <f>+M30/B30</f>
        <v>0.94819819819819817</v>
      </c>
      <c r="Q30" s="159">
        <v>23</v>
      </c>
      <c r="R30" s="159">
        <v>16</v>
      </c>
      <c r="S30" s="159">
        <f>SUM(Q30:R30)</f>
        <v>39</v>
      </c>
      <c r="U30">
        <v>419</v>
      </c>
      <c r="V30">
        <v>118</v>
      </c>
      <c r="W30" s="160">
        <f>SUM(U30:V30)</f>
        <v>537</v>
      </c>
      <c r="X30" s="159"/>
      <c r="Y30" s="159">
        <v>25</v>
      </c>
      <c r="Z30" s="159">
        <v>16</v>
      </c>
      <c r="AA30" s="159">
        <f>SUM(Y30:Z30)</f>
        <v>41</v>
      </c>
      <c r="AC30">
        <v>416</v>
      </c>
      <c r="AD30">
        <v>117</v>
      </c>
      <c r="AE30" s="160">
        <f>SUM(AC30:AD30)</f>
        <v>533</v>
      </c>
      <c r="AF30" s="159"/>
      <c r="AG30" s="159">
        <v>28</v>
      </c>
      <c r="AH30" s="159">
        <v>17</v>
      </c>
      <c r="AI30" s="159">
        <f>SUM(AG30:AH30)</f>
        <v>45</v>
      </c>
      <c r="AK30">
        <v>416</v>
      </c>
      <c r="AL30">
        <v>117</v>
      </c>
      <c r="AM30" s="160">
        <f>SUM(AK30:AL30)</f>
        <v>533</v>
      </c>
      <c r="AN30" s="159"/>
      <c r="AO30" s="159">
        <v>28</v>
      </c>
      <c r="AP30" s="159">
        <v>17</v>
      </c>
      <c r="AQ30" s="159">
        <f>SUM(AO30:AP30)</f>
        <v>45</v>
      </c>
      <c r="AS30">
        <v>416</v>
      </c>
      <c r="AT30">
        <v>117</v>
      </c>
      <c r="AU30" s="160">
        <f>SUM(AS30:AT30)</f>
        <v>533</v>
      </c>
      <c r="AV30" s="159"/>
      <c r="AW30" s="159">
        <v>28</v>
      </c>
      <c r="AX30" s="159">
        <v>17</v>
      </c>
      <c r="AY30" s="159">
        <f>SUM(AW30:AX30)</f>
        <v>45</v>
      </c>
    </row>
    <row r="31" spans="1:51" x14ac:dyDescent="0.25">
      <c r="A31" s="159" t="s">
        <v>509</v>
      </c>
      <c r="B31" s="159">
        <f>122+94</f>
        <v>216</v>
      </c>
      <c r="C31" s="159">
        <v>53</v>
      </c>
      <c r="D31" s="159">
        <f>SUM(B31:C31)</f>
        <v>269</v>
      </c>
      <c r="E31" s="160">
        <v>184</v>
      </c>
      <c r="F31" s="159">
        <v>47</v>
      </c>
      <c r="G31" s="159">
        <f>SUM(E31:F31)</f>
        <v>231</v>
      </c>
      <c r="H31" s="159">
        <f>+E31/B31</f>
        <v>0.85185185185185186</v>
      </c>
      <c r="I31" s="159">
        <f t="shared" si="2"/>
        <v>32</v>
      </c>
      <c r="J31" s="159">
        <f t="shared" si="2"/>
        <v>6</v>
      </c>
      <c r="K31" s="159">
        <f>SUM(I31:J31)</f>
        <v>38</v>
      </c>
      <c r="M31" s="160">
        <v>184</v>
      </c>
      <c r="N31" s="159">
        <v>47</v>
      </c>
      <c r="O31" s="159">
        <f>SUM(M31:N31)</f>
        <v>231</v>
      </c>
      <c r="P31" s="159">
        <f>+M31/B31</f>
        <v>0.85185185185185186</v>
      </c>
      <c r="Q31" s="159">
        <v>32</v>
      </c>
      <c r="R31" s="159">
        <v>6</v>
      </c>
      <c r="S31" s="159">
        <f>SUM(Q31:R31)</f>
        <v>38</v>
      </c>
      <c r="U31" s="160">
        <v>182</v>
      </c>
      <c r="V31" s="159">
        <v>47</v>
      </c>
      <c r="W31" s="160">
        <f>SUM(U31:V31)</f>
        <v>229</v>
      </c>
      <c r="X31" s="159"/>
      <c r="Y31" s="159">
        <v>34</v>
      </c>
      <c r="Z31" s="159" t="s">
        <v>518</v>
      </c>
      <c r="AA31" s="159">
        <f>SUM(Y31:Z31)</f>
        <v>34</v>
      </c>
      <c r="AC31" s="160">
        <v>180</v>
      </c>
      <c r="AD31" s="159">
        <v>47</v>
      </c>
      <c r="AE31" s="160">
        <f>SUM(AC31:AD31)</f>
        <v>227</v>
      </c>
      <c r="AF31" s="159"/>
      <c r="AG31" s="159">
        <v>36</v>
      </c>
      <c r="AH31" s="159" t="s">
        <v>518</v>
      </c>
      <c r="AI31" s="159">
        <f>SUM(AG31:AH31)</f>
        <v>36</v>
      </c>
      <c r="AK31" s="160">
        <v>178</v>
      </c>
      <c r="AL31" s="159">
        <v>47</v>
      </c>
      <c r="AM31" s="160">
        <f>SUM(AK31:AL31)</f>
        <v>225</v>
      </c>
      <c r="AN31" s="159"/>
      <c r="AO31" s="159">
        <v>38</v>
      </c>
      <c r="AP31" s="159" t="s">
        <v>518</v>
      </c>
      <c r="AQ31" s="159">
        <f>SUM(AO31:AP31)</f>
        <v>38</v>
      </c>
      <c r="AS31" s="160">
        <v>178</v>
      </c>
      <c r="AT31" s="159">
        <v>47</v>
      </c>
      <c r="AU31" s="160">
        <f>SUM(AS31:AT31)</f>
        <v>225</v>
      </c>
      <c r="AV31" s="159"/>
      <c r="AW31" s="159">
        <v>38</v>
      </c>
      <c r="AX31" s="159" t="s">
        <v>518</v>
      </c>
      <c r="AY31" s="159">
        <f>SUM(AW31:AX31)</f>
        <v>38</v>
      </c>
    </row>
    <row r="32" spans="1:51" x14ac:dyDescent="0.25">
      <c r="A32" s="159" t="s">
        <v>510</v>
      </c>
      <c r="B32" s="159">
        <f>85+22</f>
        <v>107</v>
      </c>
      <c r="C32" s="159">
        <v>31</v>
      </c>
      <c r="D32" s="159">
        <f>SUM(B32:C32)</f>
        <v>138</v>
      </c>
      <c r="E32" s="160">
        <v>92</v>
      </c>
      <c r="F32" s="159">
        <v>30</v>
      </c>
      <c r="G32" s="159">
        <f>SUM(E32:F32)</f>
        <v>122</v>
      </c>
      <c r="H32" s="159">
        <f>+E32/B32</f>
        <v>0.85981308411214952</v>
      </c>
      <c r="I32" s="159">
        <f t="shared" si="2"/>
        <v>15</v>
      </c>
      <c r="J32" s="159">
        <f t="shared" si="2"/>
        <v>1</v>
      </c>
      <c r="K32" s="159">
        <f>SUM(I32:J32)</f>
        <v>16</v>
      </c>
      <c r="M32" s="160">
        <v>92</v>
      </c>
      <c r="N32" s="159">
        <v>30</v>
      </c>
      <c r="O32" s="159">
        <f>SUM(M32:N32)</f>
        <v>122</v>
      </c>
      <c r="P32" s="159">
        <f>+M32/B32</f>
        <v>0.85981308411214952</v>
      </c>
      <c r="Q32" s="159">
        <v>15</v>
      </c>
      <c r="R32" s="159">
        <v>1</v>
      </c>
      <c r="S32" s="159">
        <f>SUM(Q32:R32)</f>
        <v>16</v>
      </c>
      <c r="U32" s="160">
        <v>91</v>
      </c>
      <c r="V32" s="159">
        <v>30</v>
      </c>
      <c r="W32" s="160">
        <f>SUM(U32:V32)</f>
        <v>121</v>
      </c>
      <c r="X32" s="159"/>
      <c r="Y32" s="159">
        <v>16</v>
      </c>
      <c r="Z32" s="159">
        <v>1</v>
      </c>
      <c r="AA32" s="159">
        <f>SUM(Y32:Z32)</f>
        <v>17</v>
      </c>
      <c r="AC32" s="160">
        <v>91</v>
      </c>
      <c r="AD32" s="159">
        <v>30</v>
      </c>
      <c r="AE32" s="160">
        <f>SUM(AC32:AD32)</f>
        <v>121</v>
      </c>
      <c r="AF32" s="159"/>
      <c r="AG32" s="159">
        <v>16</v>
      </c>
      <c r="AH32" s="159">
        <v>1</v>
      </c>
      <c r="AI32" s="159">
        <f>SUM(AG32:AH32)</f>
        <v>17</v>
      </c>
      <c r="AK32" s="160">
        <v>91</v>
      </c>
      <c r="AL32" s="159">
        <v>30</v>
      </c>
      <c r="AM32" s="160">
        <f>SUM(AK32:AL32)</f>
        <v>121</v>
      </c>
      <c r="AN32" s="159"/>
      <c r="AO32" s="159">
        <v>16</v>
      </c>
      <c r="AP32" s="159">
        <v>1</v>
      </c>
      <c r="AQ32" s="159">
        <f>SUM(AO32:AP32)</f>
        <v>17</v>
      </c>
      <c r="AS32" s="160">
        <v>91</v>
      </c>
      <c r="AT32" s="159">
        <v>30</v>
      </c>
      <c r="AU32" s="160">
        <f>SUM(AS32:AT32)</f>
        <v>121</v>
      </c>
      <c r="AV32" s="159"/>
      <c r="AW32" s="159">
        <v>16</v>
      </c>
      <c r="AX32" s="159">
        <v>1</v>
      </c>
      <c r="AY32" s="159">
        <f>SUM(AW32:AX32)</f>
        <v>17</v>
      </c>
    </row>
    <row r="33" spans="1:51" x14ac:dyDescent="0.25">
      <c r="A33" s="162" t="s">
        <v>580</v>
      </c>
      <c r="B33" s="159">
        <f>SUM(B30:B32)</f>
        <v>767</v>
      </c>
      <c r="C33" s="159">
        <f>SUM(C30:C32)</f>
        <v>218</v>
      </c>
      <c r="D33" s="159">
        <f>SUM(B33:C33)</f>
        <v>985</v>
      </c>
      <c r="E33" s="159">
        <f>SUM(E30:E32)</f>
        <v>702</v>
      </c>
      <c r="F33" s="159">
        <f>SUM(F30:F32)</f>
        <v>195</v>
      </c>
      <c r="G33" s="159">
        <f>SUM(G30:G32)</f>
        <v>897</v>
      </c>
      <c r="H33" s="159">
        <f>+E33/B33</f>
        <v>0.9152542372881356</v>
      </c>
      <c r="I33" s="159">
        <f>SUM(I30:I32)</f>
        <v>65</v>
      </c>
      <c r="J33" s="159">
        <f>SUM(J30:J32)</f>
        <v>23</v>
      </c>
      <c r="K33" s="159">
        <f>SUM(I33:J33)</f>
        <v>88</v>
      </c>
      <c r="M33" s="159">
        <f>SUM(M30:M32)</f>
        <v>697</v>
      </c>
      <c r="N33" s="159">
        <f>SUM(N30:N32)</f>
        <v>195</v>
      </c>
      <c r="O33" s="159">
        <f>SUM(O30:O32)</f>
        <v>892</v>
      </c>
      <c r="P33" s="159"/>
      <c r="Q33" s="159">
        <f>SUM(Q30:Q32)</f>
        <v>70</v>
      </c>
      <c r="R33" s="159">
        <f>SUM(R30:R32)</f>
        <v>23</v>
      </c>
      <c r="S33" s="159">
        <f>SUM(Q33:R33)</f>
        <v>93</v>
      </c>
      <c r="U33" s="159">
        <f>SUM(U30:U32)</f>
        <v>692</v>
      </c>
      <c r="V33" s="159">
        <f>SUM(V30:V32)</f>
        <v>195</v>
      </c>
      <c r="W33" s="159">
        <f>SUM(W30:W32)</f>
        <v>887</v>
      </c>
      <c r="X33" s="159"/>
      <c r="Y33" s="159">
        <f>SUM(Y30:Y32)</f>
        <v>75</v>
      </c>
      <c r="Z33" s="159">
        <f>SUM(Z30:Z32)</f>
        <v>17</v>
      </c>
      <c r="AA33" s="159">
        <f>SUM(AA30:AA32)</f>
        <v>92</v>
      </c>
      <c r="AC33" s="159">
        <f>SUM(AC30:AC32)</f>
        <v>687</v>
      </c>
      <c r="AD33" s="159">
        <f>SUM(AD30:AD32)</f>
        <v>194</v>
      </c>
      <c r="AE33" s="159">
        <f>SUM(AE30:AE32)</f>
        <v>881</v>
      </c>
      <c r="AF33" s="159"/>
      <c r="AG33" s="159">
        <f>SUM(AG30:AG32)</f>
        <v>80</v>
      </c>
      <c r="AH33" s="159">
        <f>SUM(AH30:AH32)</f>
        <v>18</v>
      </c>
      <c r="AI33" s="159">
        <f>SUM(AI30:AI32)</f>
        <v>98</v>
      </c>
      <c r="AK33" s="159">
        <f>SUM(AK30:AK32)</f>
        <v>685</v>
      </c>
      <c r="AL33" s="159">
        <f>SUM(AL30:AL32)</f>
        <v>194</v>
      </c>
      <c r="AM33" s="159">
        <f>SUM(AM30:AM32)</f>
        <v>879</v>
      </c>
      <c r="AN33" s="159"/>
      <c r="AO33" s="159">
        <f>SUM(AO30:AO32)</f>
        <v>82</v>
      </c>
      <c r="AP33" s="159">
        <f>SUM(AP30:AP32)</f>
        <v>18</v>
      </c>
      <c r="AQ33" s="159">
        <f>SUM(AQ30:AQ32)</f>
        <v>100</v>
      </c>
      <c r="AS33" s="159">
        <f>SUM(AS30:AS32)</f>
        <v>685</v>
      </c>
      <c r="AT33" s="159">
        <f>SUM(AT30:AT32)</f>
        <v>194</v>
      </c>
      <c r="AU33" s="159">
        <f>SUM(AU30:AU32)</f>
        <v>879</v>
      </c>
      <c r="AV33" s="159"/>
      <c r="AW33" s="159">
        <f>SUM(AW30:AW32)</f>
        <v>82</v>
      </c>
      <c r="AX33" s="159">
        <f>SUM(AX30:AX32)</f>
        <v>18</v>
      </c>
      <c r="AY33" s="159">
        <f>SUM(AY30:AY32)</f>
        <v>100</v>
      </c>
    </row>
    <row r="34" spans="1:51" x14ac:dyDescent="0.25">
      <c r="E34" s="142"/>
      <c r="I34" s="161">
        <f>+I33/B33</f>
        <v>8.4745762711864403E-2</v>
      </c>
      <c r="J34" s="161">
        <f>+J33/C33</f>
        <v>0.10550458715596331</v>
      </c>
      <c r="K34" s="161">
        <f>+K33/D33</f>
        <v>8.9340101522842635E-2</v>
      </c>
      <c r="Y34">
        <f>+Y33/B33</f>
        <v>9.7783572359843543E-2</v>
      </c>
      <c r="Z34">
        <f>+Z33/C33</f>
        <v>7.7981651376146793E-2</v>
      </c>
      <c r="AG34">
        <f>+AG33/B33</f>
        <v>0.10430247718383312</v>
      </c>
      <c r="AH34">
        <f>+AH33/C33</f>
        <v>8.2568807339449546E-2</v>
      </c>
      <c r="AO34" s="191">
        <f>+AO33/B33</f>
        <v>0.10691003911342895</v>
      </c>
      <c r="AP34" s="191">
        <f>+AP33/C33</f>
        <v>8.2568807339449546E-2</v>
      </c>
      <c r="AW34" s="191">
        <f>+AW33/B33</f>
        <v>0.10691003911342895</v>
      </c>
      <c r="AX34" s="191">
        <f>+AX33/C33</f>
        <v>8.2568807339449546E-2</v>
      </c>
    </row>
    <row r="35" spans="1:51" x14ac:dyDescent="0.25">
      <c r="E35" s="142"/>
      <c r="AS35" s="162" t="s">
        <v>597</v>
      </c>
      <c r="AT35" s="162" t="s">
        <v>598</v>
      </c>
      <c r="AU35" s="162" t="s">
        <v>599</v>
      </c>
      <c r="AV35" s="162" t="s">
        <v>595</v>
      </c>
    </row>
    <row r="36" spans="1:51" x14ac:dyDescent="0.25">
      <c r="A36" s="162"/>
      <c r="B36" s="162" t="s">
        <v>597</v>
      </c>
      <c r="C36" s="162" t="s">
        <v>598</v>
      </c>
      <c r="D36" s="162" t="s">
        <v>599</v>
      </c>
      <c r="E36" s="162" t="s">
        <v>595</v>
      </c>
      <c r="G36" s="163" t="s">
        <v>600</v>
      </c>
      <c r="H36">
        <f>+B41*0.55</f>
        <v>552.75</v>
      </c>
      <c r="M36" s="162" t="s">
        <v>597</v>
      </c>
      <c r="N36" s="162" t="s">
        <v>598</v>
      </c>
      <c r="O36" s="162" t="s">
        <v>599</v>
      </c>
      <c r="P36" s="162" t="s">
        <v>595</v>
      </c>
      <c r="U36" s="162" t="s">
        <v>597</v>
      </c>
      <c r="V36" s="162" t="s">
        <v>598</v>
      </c>
      <c r="W36" s="162" t="s">
        <v>599</v>
      </c>
      <c r="X36" s="162" t="s">
        <v>595</v>
      </c>
      <c r="AS36" s="159">
        <v>247</v>
      </c>
      <c r="AT36" s="159">
        <v>179</v>
      </c>
      <c r="AU36" s="159">
        <f>+AS36-AT36</f>
        <v>68</v>
      </c>
      <c r="AV36" s="159">
        <f>+AT36/AS36</f>
        <v>0.7246963562753036</v>
      </c>
    </row>
    <row r="37" spans="1:51" x14ac:dyDescent="0.25">
      <c r="A37" s="159" t="s">
        <v>511</v>
      </c>
      <c r="B37" s="159">
        <v>247</v>
      </c>
      <c r="C37" s="159">
        <v>73</v>
      </c>
      <c r="D37" s="159">
        <f>+B37-C37</f>
        <v>174</v>
      </c>
      <c r="E37" s="159">
        <f>+C37/B37</f>
        <v>0.29554655870445345</v>
      </c>
      <c r="G37" t="s">
        <v>601</v>
      </c>
      <c r="H37">
        <f>+H36-D41</f>
        <v>288.75</v>
      </c>
      <c r="M37" s="159">
        <v>247</v>
      </c>
      <c r="N37" s="159">
        <v>187</v>
      </c>
      <c r="O37" s="159">
        <f>+M37-N37</f>
        <v>60</v>
      </c>
      <c r="P37" s="159">
        <f>+N37/M37</f>
        <v>0.75708502024291502</v>
      </c>
      <c r="U37" s="159">
        <v>247</v>
      </c>
      <c r="V37" s="159">
        <v>179</v>
      </c>
      <c r="W37" s="159">
        <f>+U37-V37</f>
        <v>68</v>
      </c>
      <c r="X37" s="159">
        <f>+V37/U37</f>
        <v>0.7246963562753036</v>
      </c>
      <c r="AS37" s="159"/>
      <c r="AT37" s="159">
        <v>188</v>
      </c>
      <c r="AU37" s="159">
        <v>1</v>
      </c>
      <c r="AV37" s="160" t="e">
        <f>+AT37/AS37</f>
        <v>#DIV/0!</v>
      </c>
    </row>
    <row r="38" spans="1:51" x14ac:dyDescent="0.25">
      <c r="A38" s="159" t="s">
        <v>512</v>
      </c>
      <c r="B38" s="159"/>
      <c r="C38" s="159">
        <v>189</v>
      </c>
      <c r="D38" s="159">
        <f>+B38-C38</f>
        <v>-189</v>
      </c>
      <c r="E38" s="160" t="e">
        <f>+C38/B38</f>
        <v>#DIV/0!</v>
      </c>
      <c r="M38" s="159"/>
      <c r="N38" s="159">
        <v>189</v>
      </c>
      <c r="O38" s="159">
        <f>+M38-N38</f>
        <v>-189</v>
      </c>
      <c r="P38" s="160" t="e">
        <f>+N38/M38</f>
        <v>#DIV/0!</v>
      </c>
      <c r="U38" s="159"/>
      <c r="V38" s="159">
        <v>188</v>
      </c>
      <c r="W38" s="159">
        <v>1</v>
      </c>
      <c r="X38" s="160" t="e">
        <f>+V38/U38</f>
        <v>#DIV/0!</v>
      </c>
      <c r="AS38" s="159">
        <v>354</v>
      </c>
      <c r="AT38" s="159">
        <v>288</v>
      </c>
      <c r="AU38" s="159">
        <f>+AS38-AT38</f>
        <v>66</v>
      </c>
      <c r="AV38" s="160">
        <f>+AT38/AS38</f>
        <v>0.81355932203389836</v>
      </c>
    </row>
    <row r="39" spans="1:51" x14ac:dyDescent="0.25">
      <c r="A39" s="159" t="s">
        <v>513</v>
      </c>
      <c r="B39" s="159">
        <v>354</v>
      </c>
      <c r="C39" s="159">
        <v>288</v>
      </c>
      <c r="D39" s="159">
        <f>+B39-C39</f>
        <v>66</v>
      </c>
      <c r="E39" s="160">
        <f>+C39/B39</f>
        <v>0.81355932203389836</v>
      </c>
      <c r="M39" s="159">
        <v>354</v>
      </c>
      <c r="N39" s="159">
        <v>288</v>
      </c>
      <c r="O39" s="159">
        <f>+M39-N39</f>
        <v>66</v>
      </c>
      <c r="P39" s="160">
        <f>+N39/M39</f>
        <v>0.81355932203389836</v>
      </c>
      <c r="U39" s="159">
        <v>354</v>
      </c>
      <c r="V39" s="159">
        <v>288</v>
      </c>
      <c r="W39" s="159">
        <f>+U39-V39</f>
        <v>66</v>
      </c>
      <c r="X39" s="160">
        <f>+V39/U39</f>
        <v>0.81355932203389836</v>
      </c>
      <c r="AS39" s="159">
        <v>404</v>
      </c>
      <c r="AT39" s="159">
        <v>147</v>
      </c>
      <c r="AU39" s="159">
        <f>+AS39-AT39</f>
        <v>257</v>
      </c>
      <c r="AV39" s="159">
        <f>+AT39/AS39</f>
        <v>0.36386138613861385</v>
      </c>
    </row>
    <row r="40" spans="1:51" x14ac:dyDescent="0.25">
      <c r="A40" s="159" t="s">
        <v>514</v>
      </c>
      <c r="B40" s="159">
        <v>404</v>
      </c>
      <c r="C40" s="159">
        <v>191</v>
      </c>
      <c r="D40" s="159">
        <f>+B40-C40</f>
        <v>213</v>
      </c>
      <c r="E40" s="159">
        <f>+C40/B40</f>
        <v>0.47277227722772275</v>
      </c>
      <c r="M40" s="159">
        <v>404</v>
      </c>
      <c r="N40" s="159">
        <v>190</v>
      </c>
      <c r="O40" s="159">
        <f>+M40-N40</f>
        <v>214</v>
      </c>
      <c r="P40" s="159">
        <f>+N40/M40</f>
        <v>0.47029702970297027</v>
      </c>
      <c r="U40" s="159">
        <v>404</v>
      </c>
      <c r="V40" s="159">
        <v>147</v>
      </c>
      <c r="W40" s="159">
        <f>+U40-V40</f>
        <v>257</v>
      </c>
      <c r="X40" s="159">
        <f>+V40/U40</f>
        <v>0.36386138613861385</v>
      </c>
      <c r="AS40" s="159">
        <f>SUM(AS36:AS39)</f>
        <v>1005</v>
      </c>
      <c r="AT40" s="159">
        <f>SUM(AT36:AT39)</f>
        <v>802</v>
      </c>
      <c r="AU40" s="159">
        <f>+AS40-AT40</f>
        <v>203</v>
      </c>
      <c r="AV40" s="159">
        <f>+AT40/AS40</f>
        <v>0.79800995024875621</v>
      </c>
    </row>
    <row r="41" spans="1:51" x14ac:dyDescent="0.25">
      <c r="A41" s="162" t="s">
        <v>580</v>
      </c>
      <c r="B41" s="159">
        <f>SUM(B37:B40)</f>
        <v>1005</v>
      </c>
      <c r="C41" s="159">
        <f>SUM(C37:C40)</f>
        <v>741</v>
      </c>
      <c r="D41" s="159">
        <f>+B41-C41</f>
        <v>264</v>
      </c>
      <c r="E41" s="159">
        <f>+C41/B41</f>
        <v>0.73731343283582085</v>
      </c>
      <c r="M41" s="159">
        <f>SUM(M37:M40)</f>
        <v>1005</v>
      </c>
      <c r="N41" s="159">
        <f>SUM(N37:N40)</f>
        <v>854</v>
      </c>
      <c r="O41" s="159">
        <f>+M41-N41</f>
        <v>151</v>
      </c>
      <c r="P41" s="159">
        <f>+N41/M41</f>
        <v>0.84975124378109457</v>
      </c>
      <c r="U41" s="159">
        <f>SUM(U37:U40)</f>
        <v>1005</v>
      </c>
      <c r="V41" s="159">
        <f>SUM(V37:V40)</f>
        <v>802</v>
      </c>
      <c r="W41" s="159">
        <f>+U41-V41</f>
        <v>203</v>
      </c>
      <c r="X41" s="159">
        <f>+V41/U41</f>
        <v>0.79800995024875621</v>
      </c>
      <c r="AU41" s="169">
        <f>+AU40/AS40</f>
        <v>0.20199004975124379</v>
      </c>
    </row>
    <row r="42" spans="1:51" x14ac:dyDescent="0.25">
      <c r="W42" s="169">
        <f>+W41/U41</f>
        <v>0.20199004975124379</v>
      </c>
    </row>
    <row r="43" spans="1:51" x14ac:dyDescent="0.25">
      <c r="B43" s="162" t="s">
        <v>511</v>
      </c>
      <c r="C43" s="162" t="s">
        <v>512</v>
      </c>
      <c r="D43" s="162" t="s">
        <v>513</v>
      </c>
      <c r="E43" s="162" t="s">
        <v>514</v>
      </c>
      <c r="F43" s="162" t="s">
        <v>580</v>
      </c>
    </row>
    <row r="44" spans="1:51" x14ac:dyDescent="0.25">
      <c r="A44" s="159" t="s">
        <v>603</v>
      </c>
      <c r="B44" s="159">
        <v>1</v>
      </c>
      <c r="C44" s="159">
        <v>4</v>
      </c>
      <c r="D44" s="159">
        <v>5</v>
      </c>
      <c r="E44" s="159">
        <v>3</v>
      </c>
      <c r="F44" s="159">
        <f t="shared" ref="F44:F49" si="3">SUM(B44:E44)</f>
        <v>13</v>
      </c>
    </row>
    <row r="45" spans="1:51" x14ac:dyDescent="0.25">
      <c r="A45" s="159" t="s">
        <v>602</v>
      </c>
      <c r="B45" s="159">
        <v>5</v>
      </c>
      <c r="C45" s="159">
        <v>1</v>
      </c>
      <c r="D45" s="159">
        <v>5</v>
      </c>
      <c r="E45" s="159">
        <v>6</v>
      </c>
      <c r="F45" s="159">
        <f t="shared" si="3"/>
        <v>17</v>
      </c>
    </row>
    <row r="46" spans="1:51" x14ac:dyDescent="0.25">
      <c r="A46" s="159" t="s">
        <v>605</v>
      </c>
      <c r="B46" s="159">
        <v>4</v>
      </c>
      <c r="C46" s="159">
        <v>5</v>
      </c>
      <c r="D46" s="159">
        <v>9</v>
      </c>
      <c r="E46" s="160">
        <v>4</v>
      </c>
      <c r="F46" s="159">
        <f t="shared" si="3"/>
        <v>22</v>
      </c>
    </row>
    <row r="47" spans="1:51" x14ac:dyDescent="0.25">
      <c r="A47" s="159" t="s">
        <v>606</v>
      </c>
      <c r="B47" s="159">
        <v>2</v>
      </c>
      <c r="C47" s="159">
        <v>0</v>
      </c>
      <c r="D47" s="159">
        <v>5</v>
      </c>
      <c r="E47" s="159">
        <v>5</v>
      </c>
      <c r="F47" s="159">
        <f t="shared" si="3"/>
        <v>12</v>
      </c>
    </row>
    <row r="48" spans="1:51" x14ac:dyDescent="0.25">
      <c r="A48" s="159" t="s">
        <v>607</v>
      </c>
      <c r="B48" s="159">
        <v>2</v>
      </c>
      <c r="C48" s="159">
        <v>2</v>
      </c>
      <c r="D48" s="159">
        <v>4</v>
      </c>
      <c r="E48" s="159">
        <v>6</v>
      </c>
      <c r="F48" s="159">
        <f t="shared" si="3"/>
        <v>14</v>
      </c>
    </row>
    <row r="49" spans="1:6" x14ac:dyDescent="0.25">
      <c r="A49" s="159" t="s">
        <v>604</v>
      </c>
      <c r="B49" s="159">
        <v>6</v>
      </c>
      <c r="C49" s="159">
        <v>5</v>
      </c>
      <c r="D49" s="159">
        <v>4</v>
      </c>
      <c r="E49" s="159">
        <v>10</v>
      </c>
      <c r="F49" s="159">
        <f t="shared" si="3"/>
        <v>25</v>
      </c>
    </row>
    <row r="50" spans="1:6" x14ac:dyDescent="0.25">
      <c r="A50" s="162" t="s">
        <v>580</v>
      </c>
      <c r="B50" s="159">
        <f>SUM(B44:B49)</f>
        <v>20</v>
      </c>
      <c r="C50" s="159">
        <f>SUM(C44:C49)</f>
        <v>17</v>
      </c>
      <c r="D50" s="159">
        <f>SUM(D44:D49)</f>
        <v>32</v>
      </c>
      <c r="E50" s="159">
        <f>SUM(E44:E49)</f>
        <v>34</v>
      </c>
      <c r="F50" s="159">
        <f>SUM(F44:F49)</f>
        <v>103</v>
      </c>
    </row>
  </sheetData>
  <mergeCells count="21">
    <mergeCell ref="E27:K27"/>
    <mergeCell ref="F1:K1"/>
    <mergeCell ref="M1:R1"/>
    <mergeCell ref="AK27:AQ27"/>
    <mergeCell ref="AK28:AN28"/>
    <mergeCell ref="AO28:AQ28"/>
    <mergeCell ref="U27:AA27"/>
    <mergeCell ref="AC27:AI27"/>
    <mergeCell ref="AC28:AF28"/>
    <mergeCell ref="M27:S27"/>
    <mergeCell ref="AS27:AY27"/>
    <mergeCell ref="AS28:AV28"/>
    <mergeCell ref="AW28:AY28"/>
    <mergeCell ref="U28:X28"/>
    <mergeCell ref="Y28:AA28"/>
    <mergeCell ref="AG28:AI28"/>
    <mergeCell ref="B28:D28"/>
    <mergeCell ref="E28:H28"/>
    <mergeCell ref="I28:K28"/>
    <mergeCell ref="M28:P28"/>
    <mergeCell ref="Q28:S28"/>
  </mergeCells>
  <phoneticPr fontId="2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selection activeCell="B1" sqref="B1:E12"/>
    </sheetView>
  </sheetViews>
  <sheetFormatPr baseColWidth="10" defaultRowHeight="15" x14ac:dyDescent="0.25"/>
  <cols>
    <col min="1" max="2" width="29.28515625" customWidth="1"/>
    <col min="3" max="3" width="11.42578125" style="165"/>
    <col min="5" max="5" width="13.42578125" style="165" customWidth="1"/>
  </cols>
  <sheetData>
    <row r="1" spans="1:12" ht="30" x14ac:dyDescent="0.25">
      <c r="A1" t="s">
        <v>618</v>
      </c>
      <c r="B1" s="162" t="s">
        <v>618</v>
      </c>
      <c r="C1" s="262" t="s">
        <v>619</v>
      </c>
      <c r="D1" s="263" t="s">
        <v>679</v>
      </c>
      <c r="E1" s="262" t="s">
        <v>621</v>
      </c>
      <c r="F1" s="263" t="s">
        <v>631</v>
      </c>
      <c r="H1" s="159" t="s">
        <v>618</v>
      </c>
      <c r="I1" s="166" t="s">
        <v>619</v>
      </c>
      <c r="J1" s="159" t="s">
        <v>620</v>
      </c>
      <c r="K1" s="166" t="s">
        <v>621</v>
      </c>
      <c r="L1" s="159" t="s">
        <v>631</v>
      </c>
    </row>
    <row r="2" spans="1:12" x14ac:dyDescent="0.25">
      <c r="A2" t="s">
        <v>624</v>
      </c>
      <c r="B2" s="159" t="s">
        <v>610</v>
      </c>
      <c r="C2" s="166">
        <v>0.88</v>
      </c>
      <c r="D2" s="167">
        <v>0.18</v>
      </c>
      <c r="E2" s="166">
        <f>+C2*D2</f>
        <v>0.15839999999999999</v>
      </c>
      <c r="F2" s="168">
        <f>+E2/D2</f>
        <v>0.88</v>
      </c>
      <c r="H2" s="159" t="s">
        <v>610</v>
      </c>
      <c r="I2" s="166">
        <v>0.50800000000000001</v>
      </c>
      <c r="J2" s="167">
        <v>0.18</v>
      </c>
      <c r="K2" s="166">
        <f>+I2*J2</f>
        <v>9.1439999999999994E-2</v>
      </c>
      <c r="L2" s="168">
        <f>+K2/J2</f>
        <v>0.50800000000000001</v>
      </c>
    </row>
    <row r="3" spans="1:12" x14ac:dyDescent="0.25">
      <c r="A3" t="s">
        <v>625</v>
      </c>
      <c r="B3" s="159" t="s">
        <v>622</v>
      </c>
      <c r="C3" s="166">
        <v>0.97140000000000004</v>
      </c>
      <c r="D3" s="167">
        <v>0.06</v>
      </c>
      <c r="E3" s="166">
        <f t="shared" ref="E3:E11" si="0">+C3*D3</f>
        <v>5.8284000000000002E-2</v>
      </c>
      <c r="F3" s="168">
        <f t="shared" ref="F3:F11" si="1">+E3/D3</f>
        <v>0.97140000000000004</v>
      </c>
      <c r="H3" s="159" t="s">
        <v>622</v>
      </c>
      <c r="I3" s="166">
        <v>0.97</v>
      </c>
      <c r="J3" s="167">
        <v>0.06</v>
      </c>
      <c r="K3" s="166">
        <f t="shared" ref="K3:K11" si="2">+I3*J3</f>
        <v>5.8199999999999995E-2</v>
      </c>
      <c r="L3" s="168">
        <f t="shared" ref="L3:L11" si="3">+K3/J3</f>
        <v>0.97</v>
      </c>
    </row>
    <row r="4" spans="1:12" x14ac:dyDescent="0.25">
      <c r="A4" t="s">
        <v>626</v>
      </c>
      <c r="B4" s="159" t="s">
        <v>611</v>
      </c>
      <c r="C4" s="166">
        <v>1</v>
      </c>
      <c r="D4" s="167">
        <v>0.04</v>
      </c>
      <c r="E4" s="166">
        <f t="shared" si="0"/>
        <v>0.04</v>
      </c>
      <c r="F4" s="168">
        <f t="shared" si="1"/>
        <v>1</v>
      </c>
      <c r="H4" s="159" t="s">
        <v>611</v>
      </c>
      <c r="I4" s="166">
        <v>1</v>
      </c>
      <c r="J4" s="167">
        <v>0.04</v>
      </c>
      <c r="K4" s="166">
        <f t="shared" si="2"/>
        <v>0.04</v>
      </c>
      <c r="L4" s="168">
        <f t="shared" si="3"/>
        <v>1</v>
      </c>
    </row>
    <row r="5" spans="1:12" x14ac:dyDescent="0.25">
      <c r="A5" t="s">
        <v>627</v>
      </c>
      <c r="B5" s="159" t="s">
        <v>623</v>
      </c>
      <c r="C5" s="166">
        <v>0.84399999999999997</v>
      </c>
      <c r="D5" s="167">
        <v>0.1</v>
      </c>
      <c r="E5" s="166">
        <f t="shared" si="0"/>
        <v>8.4400000000000003E-2</v>
      </c>
      <c r="F5" s="168">
        <f t="shared" si="1"/>
        <v>0.84399999999999997</v>
      </c>
      <c r="H5" s="159" t="s">
        <v>623</v>
      </c>
      <c r="I5" s="166">
        <v>0.89</v>
      </c>
      <c r="J5" s="167">
        <v>0.1</v>
      </c>
      <c r="K5" s="166">
        <f t="shared" si="2"/>
        <v>8.900000000000001E-2</v>
      </c>
      <c r="L5" s="168">
        <f t="shared" si="3"/>
        <v>0.89</v>
      </c>
    </row>
    <row r="6" spans="1:12" x14ac:dyDescent="0.25">
      <c r="A6" t="s">
        <v>612</v>
      </c>
      <c r="B6" s="159" t="s">
        <v>612</v>
      </c>
      <c r="C6" s="166">
        <v>0.7056</v>
      </c>
      <c r="D6" s="167">
        <v>0.18</v>
      </c>
      <c r="E6" s="166">
        <f t="shared" si="0"/>
        <v>0.12700800000000001</v>
      </c>
      <c r="F6" s="168">
        <f t="shared" si="1"/>
        <v>0.70560000000000012</v>
      </c>
      <c r="H6" s="159" t="s">
        <v>612</v>
      </c>
      <c r="I6" s="166">
        <v>0.63</v>
      </c>
      <c r="J6" s="167">
        <v>0.18</v>
      </c>
      <c r="K6" s="166">
        <f t="shared" si="2"/>
        <v>0.1134</v>
      </c>
      <c r="L6" s="168">
        <f t="shared" si="3"/>
        <v>0.63</v>
      </c>
    </row>
    <row r="7" spans="1:12" x14ac:dyDescent="0.25">
      <c r="A7" t="s">
        <v>628</v>
      </c>
      <c r="B7" s="159" t="s">
        <v>613</v>
      </c>
      <c r="C7" s="166">
        <v>0.70409999999999995</v>
      </c>
      <c r="D7" s="167">
        <v>0.12</v>
      </c>
      <c r="E7" s="166">
        <f t="shared" si="0"/>
        <v>8.4491999999999984E-2</v>
      </c>
      <c r="F7" s="168">
        <f t="shared" si="1"/>
        <v>0.70409999999999984</v>
      </c>
      <c r="H7" s="159" t="s">
        <v>613</v>
      </c>
      <c r="I7" s="166">
        <v>0.67</v>
      </c>
      <c r="J7" s="167">
        <v>0.12</v>
      </c>
      <c r="K7" s="166">
        <f t="shared" si="2"/>
        <v>8.0399999999999999E-2</v>
      </c>
      <c r="L7" s="168">
        <f t="shared" si="3"/>
        <v>0.67</v>
      </c>
    </row>
    <row r="8" spans="1:12" x14ac:dyDescent="0.25">
      <c r="A8" t="s">
        <v>629</v>
      </c>
      <c r="B8" s="159" t="s">
        <v>614</v>
      </c>
      <c r="C8" s="166">
        <v>1</v>
      </c>
      <c r="D8" s="167">
        <v>0.04</v>
      </c>
      <c r="E8" s="166">
        <f t="shared" si="0"/>
        <v>0.04</v>
      </c>
      <c r="F8" s="168">
        <f t="shared" si="1"/>
        <v>1</v>
      </c>
      <c r="H8" s="159" t="s">
        <v>614</v>
      </c>
      <c r="I8" s="166">
        <v>1</v>
      </c>
      <c r="J8" s="167">
        <v>0.04</v>
      </c>
      <c r="K8" s="166">
        <f t="shared" si="2"/>
        <v>0.04</v>
      </c>
      <c r="L8" s="168">
        <f t="shared" si="3"/>
        <v>1</v>
      </c>
    </row>
    <row r="9" spans="1:12" x14ac:dyDescent="0.25">
      <c r="A9" t="s">
        <v>630</v>
      </c>
      <c r="B9" s="159" t="s">
        <v>615</v>
      </c>
      <c r="C9" s="166">
        <v>0.875</v>
      </c>
      <c r="D9" s="167">
        <v>0.04</v>
      </c>
      <c r="E9" s="166">
        <f t="shared" si="0"/>
        <v>3.5000000000000003E-2</v>
      </c>
      <c r="F9" s="168">
        <f t="shared" si="1"/>
        <v>0.87500000000000011</v>
      </c>
      <c r="H9" s="159" t="s">
        <v>615</v>
      </c>
      <c r="I9" s="166">
        <v>0.42</v>
      </c>
      <c r="J9" s="167">
        <v>0.04</v>
      </c>
      <c r="K9" s="166">
        <f t="shared" si="2"/>
        <v>1.6799999999999999E-2</v>
      </c>
      <c r="L9" s="168">
        <f t="shared" si="3"/>
        <v>0.42</v>
      </c>
    </row>
    <row r="10" spans="1:12" x14ac:dyDescent="0.25">
      <c r="A10" t="s">
        <v>616</v>
      </c>
      <c r="B10" s="159" t="s">
        <v>616</v>
      </c>
      <c r="C10" s="166">
        <v>0.82</v>
      </c>
      <c r="D10" s="167">
        <v>0.04</v>
      </c>
      <c r="E10" s="166">
        <f t="shared" si="0"/>
        <v>3.2799999999999996E-2</v>
      </c>
      <c r="F10" s="168">
        <f t="shared" si="1"/>
        <v>0.81999999999999984</v>
      </c>
      <c r="H10" s="159" t="s">
        <v>616</v>
      </c>
      <c r="I10" s="166">
        <v>0.55000000000000004</v>
      </c>
      <c r="J10" s="167">
        <v>0.04</v>
      </c>
      <c r="K10" s="166">
        <f t="shared" si="2"/>
        <v>2.2000000000000002E-2</v>
      </c>
      <c r="L10" s="168">
        <f t="shared" si="3"/>
        <v>0.55000000000000004</v>
      </c>
    </row>
    <row r="11" spans="1:12" x14ac:dyDescent="0.25">
      <c r="A11" t="s">
        <v>617</v>
      </c>
      <c r="B11" s="159" t="s">
        <v>617</v>
      </c>
      <c r="C11" s="166">
        <v>0.78400000000000003</v>
      </c>
      <c r="D11" s="167">
        <v>0.2</v>
      </c>
      <c r="E11" s="166">
        <f t="shared" si="0"/>
        <v>0.15680000000000002</v>
      </c>
      <c r="F11" s="168">
        <f t="shared" si="1"/>
        <v>0.78400000000000003</v>
      </c>
      <c r="H11" s="159" t="s">
        <v>617</v>
      </c>
      <c r="I11" s="166">
        <v>0.86</v>
      </c>
      <c r="J11" s="167">
        <v>0.2</v>
      </c>
      <c r="K11" s="166">
        <f t="shared" si="2"/>
        <v>0.17200000000000001</v>
      </c>
      <c r="L11" s="168">
        <f t="shared" si="3"/>
        <v>0.86</v>
      </c>
    </row>
    <row r="12" spans="1:12" x14ac:dyDescent="0.25">
      <c r="A12" t="s">
        <v>580</v>
      </c>
      <c r="B12" s="159" t="s">
        <v>580</v>
      </c>
      <c r="C12" s="166"/>
      <c r="D12" s="167">
        <f>SUM(D2:D11)</f>
        <v>1.0000000000000002</v>
      </c>
      <c r="E12" s="167">
        <f>SUM(E2:E11)</f>
        <v>0.81718400000000013</v>
      </c>
      <c r="F12" s="167">
        <f>AVERAGE(F2:F11)</f>
        <v>0.8584099999999999</v>
      </c>
      <c r="H12" s="159" t="s">
        <v>580</v>
      </c>
      <c r="I12" s="166"/>
      <c r="J12" s="167">
        <f>SUM(J2:J11)</f>
        <v>1.0000000000000002</v>
      </c>
      <c r="K12" s="167">
        <f>SUM(K2:K11)</f>
        <v>0.72324000000000011</v>
      </c>
      <c r="L12" s="167">
        <f>AVERAGE(L2:L11)</f>
        <v>0.74980000000000002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sqref="A1:F8"/>
    </sheetView>
  </sheetViews>
  <sheetFormatPr baseColWidth="10" defaultRowHeight="15" x14ac:dyDescent="0.25"/>
  <cols>
    <col min="1" max="1" width="8.7109375" customWidth="1"/>
    <col min="2" max="6" width="4.28515625" customWidth="1"/>
  </cols>
  <sheetData>
    <row r="1" spans="1:6" x14ac:dyDescent="0.25">
      <c r="A1" s="159"/>
      <c r="B1" s="258" t="s">
        <v>677</v>
      </c>
      <c r="C1" s="258"/>
      <c r="D1" s="258"/>
      <c r="E1" s="258"/>
      <c r="F1" s="159"/>
    </row>
    <row r="2" spans="1:6" x14ac:dyDescent="0.25">
      <c r="A2" s="159" t="s">
        <v>678</v>
      </c>
      <c r="B2" s="162" t="s">
        <v>672</v>
      </c>
      <c r="C2" s="162" t="s">
        <v>673</v>
      </c>
      <c r="D2" s="162" t="s">
        <v>674</v>
      </c>
      <c r="E2" s="162" t="s">
        <v>675</v>
      </c>
      <c r="F2" s="162" t="s">
        <v>676</v>
      </c>
    </row>
    <row r="3" spans="1:6" x14ac:dyDescent="0.25">
      <c r="A3" s="162">
        <v>2017</v>
      </c>
      <c r="B3" s="159">
        <v>11</v>
      </c>
      <c r="C3" s="159">
        <v>26</v>
      </c>
      <c r="D3" s="159">
        <v>2</v>
      </c>
      <c r="E3" s="159">
        <v>1</v>
      </c>
      <c r="F3" s="159">
        <f>SUM(B3:E3)</f>
        <v>40</v>
      </c>
    </row>
    <row r="4" spans="1:6" x14ac:dyDescent="0.25">
      <c r="A4" s="162">
        <v>2016</v>
      </c>
      <c r="B4" s="159">
        <v>27</v>
      </c>
      <c r="C4" s="159">
        <v>27</v>
      </c>
      <c r="D4" s="159">
        <v>24</v>
      </c>
      <c r="E4" s="159">
        <v>35</v>
      </c>
      <c r="F4" s="159">
        <f t="shared" ref="F4:F8" si="0">SUM(B4:E4)</f>
        <v>113</v>
      </c>
    </row>
    <row r="5" spans="1:6" x14ac:dyDescent="0.25">
      <c r="A5" s="162">
        <v>2015</v>
      </c>
      <c r="B5" s="159">
        <v>18</v>
      </c>
      <c r="C5" s="159">
        <v>27</v>
      </c>
      <c r="D5" s="159">
        <v>45</v>
      </c>
      <c r="E5" s="159">
        <v>29</v>
      </c>
      <c r="F5" s="159">
        <f t="shared" si="0"/>
        <v>119</v>
      </c>
    </row>
    <row r="6" spans="1:6" x14ac:dyDescent="0.25">
      <c r="A6" s="162">
        <v>2014</v>
      </c>
      <c r="B6" s="159">
        <v>34</v>
      </c>
      <c r="C6" s="159">
        <v>33</v>
      </c>
      <c r="D6" s="159">
        <v>20</v>
      </c>
      <c r="E6" s="159">
        <v>24</v>
      </c>
      <c r="F6" s="159">
        <f t="shared" si="0"/>
        <v>111</v>
      </c>
    </row>
    <row r="7" spans="1:6" x14ac:dyDescent="0.25">
      <c r="A7" s="162">
        <v>2013</v>
      </c>
      <c r="B7" s="159"/>
      <c r="C7" s="159"/>
      <c r="D7" s="159"/>
      <c r="E7" s="159"/>
      <c r="F7" s="159">
        <f t="shared" si="0"/>
        <v>0</v>
      </c>
    </row>
    <row r="8" spans="1:6" x14ac:dyDescent="0.25">
      <c r="A8" s="162">
        <v>2012</v>
      </c>
      <c r="B8" s="159">
        <v>43</v>
      </c>
      <c r="C8" s="159">
        <v>39</v>
      </c>
      <c r="D8" s="159">
        <v>37</v>
      </c>
      <c r="E8" s="159">
        <v>37</v>
      </c>
      <c r="F8" s="159">
        <f t="shared" si="0"/>
        <v>156</v>
      </c>
    </row>
  </sheetData>
  <mergeCells count="1">
    <mergeCell ref="B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19</vt:i4>
      </vt:variant>
    </vt:vector>
  </HeadingPairs>
  <TitlesOfParts>
    <vt:vector size="26" baseType="lpstr">
      <vt:lpstr>PLAN GESTION POR PROCESO</vt:lpstr>
      <vt:lpstr>Hoja2</vt:lpstr>
      <vt:lpstr>Hoja4</vt:lpstr>
      <vt:lpstr>Hoja1</vt:lpstr>
      <vt:lpstr>Datos GP</vt:lpstr>
      <vt:lpstr>Proceso</vt:lpstr>
      <vt:lpstr>Hoja3</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PRODUCTO</vt:lpstr>
      <vt:lpstr>PROGRAMACION</vt:lpstr>
      <vt:lpstr>proyectos</vt:lpstr>
      <vt:lpstr>RUBROS</vt:lpstr>
      <vt:lpstr>SIG</vt:lpstr>
      <vt:lpstr>'PLAN GESTION POR PROCESO'!Títulos_a_imprimir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juan.jimenez</dc:creator>
  <cp:lastModifiedBy>andrew</cp:lastModifiedBy>
  <cp:lastPrinted>2017-10-13T21:32:45Z</cp:lastPrinted>
  <dcterms:created xsi:type="dcterms:W3CDTF">2016-04-29T15:58:00Z</dcterms:created>
  <dcterms:modified xsi:type="dcterms:W3CDTF">2018-02-15T03:09:28Z</dcterms:modified>
</cp:coreProperties>
</file>